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1840" windowHeight="13500"/>
  </bookViews>
  <sheets>
    <sheet name="PRRF" sheetId="1" r:id="rId1"/>
    <sheet name="AWP 2013" sheetId="2" r:id="rId2"/>
    <sheet name="AWP 2014" sheetId="3" r:id="rId3"/>
    <sheet name="AWP 2015" sheetId="7" r:id="rId4"/>
    <sheet name="Orçamento por Resultado" sheetId="5" r:id="rId5"/>
    <sheet name="Memória de Cálculo" sheetId="6" state="hidden" r:id="rId6"/>
    <sheet name="Plan1" sheetId="8" state="hidden" r:id="rId7"/>
    <sheet name="Plan2" sheetId="9" state="hidden" r:id="rId8"/>
  </sheets>
  <definedNames>
    <definedName name="_xlnm.Print_Area" localSheetId="5">'Memória de Cálculo'!$A$1:$J$157</definedName>
    <definedName name="_xlnm.Print_Area" localSheetId="0">PRRF!$A$1:$F$92</definedName>
  </definedNames>
  <calcPr calcId="145621"/>
</workbook>
</file>

<file path=xl/calcChain.xml><?xml version="1.0" encoding="utf-8"?>
<calcChain xmlns="http://schemas.openxmlformats.org/spreadsheetml/2006/main">
  <c r="L124" i="7" l="1"/>
  <c r="L49" i="7"/>
  <c r="F6" i="5" l="1"/>
  <c r="G6" i="5"/>
  <c r="H6" i="5"/>
  <c r="F7" i="5"/>
  <c r="G7" i="5"/>
  <c r="H7" i="5"/>
  <c r="F8" i="5"/>
  <c r="G8" i="5"/>
  <c r="H8" i="5"/>
  <c r="F11" i="5"/>
  <c r="G11" i="5"/>
  <c r="G14" i="5" s="1"/>
  <c r="H11" i="5"/>
  <c r="F12" i="5"/>
  <c r="G12" i="5"/>
  <c r="H12" i="5"/>
  <c r="F13" i="5"/>
  <c r="G13" i="5"/>
  <c r="H13" i="5"/>
  <c r="F14" i="5"/>
  <c r="H14" i="5"/>
  <c r="F16" i="5"/>
  <c r="G16" i="5"/>
  <c r="H16" i="5"/>
  <c r="F17" i="5"/>
  <c r="F18" i="5" s="1"/>
  <c r="G17" i="5"/>
  <c r="H17" i="5"/>
  <c r="H18" i="5"/>
  <c r="F24" i="5"/>
  <c r="G24" i="5"/>
  <c r="H24" i="5"/>
  <c r="F25" i="5"/>
  <c r="G25" i="5"/>
  <c r="H25" i="5"/>
  <c r="F26" i="5"/>
  <c r="G26" i="5"/>
  <c r="H26" i="5"/>
  <c r="F27" i="5"/>
  <c r="G27" i="5"/>
  <c r="H27" i="5"/>
  <c r="F28" i="5"/>
  <c r="G28" i="5"/>
  <c r="H28" i="5"/>
  <c r="F29" i="5"/>
  <c r="G29" i="5"/>
  <c r="H29" i="5"/>
  <c r="F30" i="5"/>
  <c r="G30" i="5"/>
  <c r="H30" i="5"/>
  <c r="F31" i="5"/>
  <c r="G31" i="5"/>
  <c r="H31" i="5"/>
  <c r="F32" i="5"/>
  <c r="G32" i="5"/>
  <c r="H32" i="5"/>
  <c r="F23" i="5"/>
  <c r="G23" i="5"/>
  <c r="H23" i="5"/>
  <c r="F22" i="5"/>
  <c r="G22" i="5"/>
  <c r="H22" i="5"/>
  <c r="F21" i="5"/>
  <c r="G21" i="5"/>
  <c r="H21" i="5"/>
  <c r="F20" i="5"/>
  <c r="G20" i="5"/>
  <c r="G33" i="5" s="1"/>
  <c r="H20" i="5"/>
  <c r="E25" i="5"/>
  <c r="E26" i="5"/>
  <c r="E27" i="5"/>
  <c r="E28" i="5"/>
  <c r="E29" i="5"/>
  <c r="E30" i="5"/>
  <c r="E31" i="5"/>
  <c r="E32" i="5"/>
  <c r="E23" i="5"/>
  <c r="E24" i="5"/>
  <c r="E22" i="5"/>
  <c r="E21" i="5"/>
  <c r="E13" i="5"/>
  <c r="E11" i="5"/>
  <c r="E12" i="5"/>
  <c r="E6" i="5"/>
  <c r="E8" i="5"/>
  <c r="E7" i="5"/>
  <c r="E20" i="5"/>
  <c r="E33" i="5" s="1"/>
  <c r="I22" i="6"/>
  <c r="H22" i="6"/>
  <c r="I15" i="6"/>
  <c r="I9" i="6"/>
  <c r="H9" i="6"/>
  <c r="L115" i="7"/>
  <c r="L116" i="7"/>
  <c r="L117" i="7"/>
  <c r="L118" i="7"/>
  <c r="L119" i="7"/>
  <c r="L120" i="7"/>
  <c r="L121" i="7"/>
  <c r="L37" i="7"/>
  <c r="L37" i="3"/>
  <c r="L37" i="2"/>
  <c r="G52" i="6"/>
  <c r="G53" i="6" s="1"/>
  <c r="F33" i="1" s="1"/>
  <c r="H52" i="6"/>
  <c r="I52" i="6"/>
  <c r="J52" i="6"/>
  <c r="L114" i="3"/>
  <c r="L115" i="3"/>
  <c r="L116" i="3"/>
  <c r="L117" i="3"/>
  <c r="L118" i="3"/>
  <c r="L119" i="3"/>
  <c r="L120" i="3"/>
  <c r="L121" i="3"/>
  <c r="L119" i="2"/>
  <c r="L120" i="2"/>
  <c r="L121" i="2"/>
  <c r="L122" i="2"/>
  <c r="L116" i="2"/>
  <c r="L117" i="2"/>
  <c r="L115" i="2"/>
  <c r="G22" i="6"/>
  <c r="G15" i="6"/>
  <c r="G9" i="6"/>
  <c r="G149" i="6"/>
  <c r="G150" i="6"/>
  <c r="G151" i="6"/>
  <c r="G152" i="6"/>
  <c r="G153" i="6"/>
  <c r="G147" i="6"/>
  <c r="G148" i="6"/>
  <c r="G146" i="6"/>
  <c r="G143" i="6"/>
  <c r="G142" i="6"/>
  <c r="J8" i="6"/>
  <c r="J9" i="6"/>
  <c r="J14" i="6"/>
  <c r="J15" i="6"/>
  <c r="G126" i="6"/>
  <c r="G84" i="6"/>
  <c r="J84" i="6" s="1"/>
  <c r="G83" i="6"/>
  <c r="J83" i="6" s="1"/>
  <c r="G125" i="6"/>
  <c r="G141" i="6"/>
  <c r="I141" i="6" s="1"/>
  <c r="L111" i="3" s="1"/>
  <c r="H27" i="6"/>
  <c r="J42" i="6"/>
  <c r="I42" i="6"/>
  <c r="H42" i="6"/>
  <c r="I20" i="6"/>
  <c r="H20" i="6"/>
  <c r="J20" i="6"/>
  <c r="L14" i="7"/>
  <c r="L15" i="7"/>
  <c r="L112" i="7"/>
  <c r="L113" i="7"/>
  <c r="L114" i="7"/>
  <c r="L24" i="7"/>
  <c r="L25" i="7"/>
  <c r="L26" i="7"/>
  <c r="G5" i="6"/>
  <c r="I5" i="6" s="1"/>
  <c r="G6" i="6"/>
  <c r="G7" i="6"/>
  <c r="H7" i="6" s="1"/>
  <c r="G11" i="6"/>
  <c r="G12" i="6"/>
  <c r="I12" i="6" s="1"/>
  <c r="G13" i="6"/>
  <c r="G17" i="6"/>
  <c r="H17" i="6"/>
  <c r="G18" i="6"/>
  <c r="I18" i="6"/>
  <c r="G19" i="6"/>
  <c r="H19" i="6"/>
  <c r="L21" i="3"/>
  <c r="G24" i="6"/>
  <c r="H24" i="6" s="1"/>
  <c r="G25" i="6"/>
  <c r="G26" i="6"/>
  <c r="H26" i="6" s="1"/>
  <c r="L26" i="2"/>
  <c r="I27" i="6"/>
  <c r="L26" i="3" s="1"/>
  <c r="J28" i="6"/>
  <c r="J29" i="6" s="1"/>
  <c r="G31" i="6"/>
  <c r="G32" i="6"/>
  <c r="J32" i="6" s="1"/>
  <c r="G33" i="6"/>
  <c r="J33" i="6" s="1"/>
  <c r="G37" i="6"/>
  <c r="J37" i="6" s="1"/>
  <c r="L34" i="7" s="1"/>
  <c r="G38" i="6"/>
  <c r="G39" i="6"/>
  <c r="J39" i="6" s="1"/>
  <c r="G40" i="6"/>
  <c r="J40" i="6" s="1"/>
  <c r="G41" i="6"/>
  <c r="J41" i="6" s="1"/>
  <c r="L36" i="2"/>
  <c r="L36" i="3"/>
  <c r="L36" i="7"/>
  <c r="G46" i="6"/>
  <c r="I46" i="6" s="1"/>
  <c r="G47" i="6"/>
  <c r="I47" i="6" s="1"/>
  <c r="G48" i="6"/>
  <c r="I48" i="6" s="1"/>
  <c r="G49" i="6"/>
  <c r="I49" i="6" s="1"/>
  <c r="G50" i="6"/>
  <c r="G55" i="6"/>
  <c r="G56" i="6"/>
  <c r="G57" i="6"/>
  <c r="I57" i="6" s="1"/>
  <c r="G58" i="6"/>
  <c r="I58" i="6" s="1"/>
  <c r="G59" i="6"/>
  <c r="J59" i="6" s="1"/>
  <c r="G64" i="6"/>
  <c r="H64" i="6"/>
  <c r="G65" i="6"/>
  <c r="I65" i="6"/>
  <c r="G66" i="6"/>
  <c r="H66" i="6"/>
  <c r="G67" i="6"/>
  <c r="H67" i="6"/>
  <c r="G68" i="6"/>
  <c r="H68" i="6"/>
  <c r="H69" i="6"/>
  <c r="I69" i="6"/>
  <c r="L54" i="3" s="1"/>
  <c r="J69" i="6"/>
  <c r="G73" i="6"/>
  <c r="G74" i="6"/>
  <c r="G75" i="6"/>
  <c r="H76" i="6"/>
  <c r="L59" i="2" s="1"/>
  <c r="I76" i="6"/>
  <c r="L59" i="3" s="1"/>
  <c r="J76" i="6"/>
  <c r="L59" i="7" s="1"/>
  <c r="G80" i="6"/>
  <c r="G81" i="6"/>
  <c r="I81" i="6" s="1"/>
  <c r="G82" i="6"/>
  <c r="H85" i="6"/>
  <c r="L64" i="2" s="1"/>
  <c r="I85" i="6"/>
  <c r="L64" i="3" s="1"/>
  <c r="J85" i="6"/>
  <c r="L64" i="7" s="1"/>
  <c r="G89" i="6"/>
  <c r="G90" i="6"/>
  <c r="H90" i="6" s="1"/>
  <c r="G91" i="6"/>
  <c r="G92" i="6"/>
  <c r="H92" i="6" s="1"/>
  <c r="G93" i="6"/>
  <c r="H94" i="6"/>
  <c r="L69" i="2" s="1"/>
  <c r="I94" i="6"/>
  <c r="L69" i="3" s="1"/>
  <c r="J94" i="6"/>
  <c r="L69" i="7"/>
  <c r="G98" i="6"/>
  <c r="H98" i="6"/>
  <c r="L72" i="2" s="1"/>
  <c r="G99" i="6"/>
  <c r="H99" i="6" s="1"/>
  <c r="G100" i="6"/>
  <c r="H101" i="6"/>
  <c r="L74" i="2" s="1"/>
  <c r="I101" i="6"/>
  <c r="L74" i="3" s="1"/>
  <c r="J101" i="6"/>
  <c r="L74" i="7" s="1"/>
  <c r="G106" i="6"/>
  <c r="G107" i="6"/>
  <c r="H107" i="6" s="1"/>
  <c r="G108" i="6"/>
  <c r="G112" i="6"/>
  <c r="G113" i="6"/>
  <c r="H113" i="6" s="1"/>
  <c r="G114" i="6"/>
  <c r="H114" i="6" s="1"/>
  <c r="G118" i="6"/>
  <c r="G119" i="6"/>
  <c r="H119" i="6" s="1"/>
  <c r="G120" i="6"/>
  <c r="G127" i="6"/>
  <c r="G128" i="6"/>
  <c r="H128" i="6" s="1"/>
  <c r="G132" i="6"/>
  <c r="J132" i="6" s="1"/>
  <c r="G133" i="6"/>
  <c r="G134" i="6"/>
  <c r="G135" i="6"/>
  <c r="G136" i="6"/>
  <c r="H137" i="6"/>
  <c r="I137" i="6"/>
  <c r="J137" i="6"/>
  <c r="H12" i="6"/>
  <c r="I17" i="6"/>
  <c r="J17" i="6"/>
  <c r="L19" i="7" s="1"/>
  <c r="G21" i="6"/>
  <c r="F18" i="1" s="1"/>
  <c r="J47" i="6"/>
  <c r="G28" i="6"/>
  <c r="I136" i="6"/>
  <c r="I108" i="6"/>
  <c r="I107" i="6"/>
  <c r="I106" i="6"/>
  <c r="J58" i="6"/>
  <c r="J108" i="6"/>
  <c r="J107" i="6"/>
  <c r="L81" i="7"/>
  <c r="I75" i="6"/>
  <c r="J49" i="6"/>
  <c r="J135" i="6"/>
  <c r="J133" i="6"/>
  <c r="G95" i="6"/>
  <c r="I92" i="6"/>
  <c r="I90" i="6"/>
  <c r="I73" i="6"/>
  <c r="J57" i="6"/>
  <c r="G115" i="6"/>
  <c r="J92" i="6"/>
  <c r="J90" i="6"/>
  <c r="J48" i="6"/>
  <c r="J46" i="6"/>
  <c r="I128" i="6"/>
  <c r="I119" i="6"/>
  <c r="I114" i="6"/>
  <c r="I113" i="6"/>
  <c r="I99" i="6"/>
  <c r="I98" i="6"/>
  <c r="L72" i="3"/>
  <c r="I68" i="6"/>
  <c r="I67" i="6"/>
  <c r="I66" i="6"/>
  <c r="I64" i="6"/>
  <c r="L52" i="3"/>
  <c r="L54" i="7"/>
  <c r="L54" i="2"/>
  <c r="J128" i="6"/>
  <c r="H127" i="6"/>
  <c r="J114" i="6"/>
  <c r="J113" i="6"/>
  <c r="L86" i="7" s="1"/>
  <c r="E16" i="5"/>
  <c r="J99" i="6"/>
  <c r="J98" i="6"/>
  <c r="L72" i="7"/>
  <c r="G70" i="6"/>
  <c r="G71" i="6" s="1"/>
  <c r="J68" i="6"/>
  <c r="J67" i="6"/>
  <c r="J66" i="6"/>
  <c r="J65" i="6"/>
  <c r="H65" i="6"/>
  <c r="J64" i="6"/>
  <c r="I26" i="6"/>
  <c r="I25" i="6"/>
  <c r="I28" i="6" s="1"/>
  <c r="I24" i="6"/>
  <c r="I7" i="6"/>
  <c r="L10" i="7"/>
  <c r="L9" i="7"/>
  <c r="L86" i="3"/>
  <c r="G96" i="6"/>
  <c r="L40" i="7"/>
  <c r="L25" i="3"/>
  <c r="L52" i="2"/>
  <c r="L53" i="7"/>
  <c r="L19" i="3"/>
  <c r="L24" i="3"/>
  <c r="L52" i="7"/>
  <c r="L53" i="2"/>
  <c r="L100" i="2"/>
  <c r="F53" i="1"/>
  <c r="I126" i="6"/>
  <c r="H126" i="6"/>
  <c r="J126" i="6"/>
  <c r="L99" i="7" s="1"/>
  <c r="L24" i="2"/>
  <c r="L53" i="3"/>
  <c r="J19" i="6"/>
  <c r="H18" i="6"/>
  <c r="L20" i="2" s="1"/>
  <c r="I19" i="6"/>
  <c r="I31" i="6"/>
  <c r="J31" i="6"/>
  <c r="H32" i="6"/>
  <c r="H40" i="6"/>
  <c r="H38" i="6"/>
  <c r="I40" i="6"/>
  <c r="I38" i="6"/>
  <c r="H46" i="6"/>
  <c r="H50" i="6"/>
  <c r="H48" i="6"/>
  <c r="H55" i="6"/>
  <c r="H59" i="6"/>
  <c r="H57" i="6"/>
  <c r="I59" i="6"/>
  <c r="J125" i="6"/>
  <c r="J18" i="6"/>
  <c r="L20" i="7" s="1"/>
  <c r="H33" i="6"/>
  <c r="I33" i="6"/>
  <c r="H41" i="6"/>
  <c r="H39" i="6"/>
  <c r="I41" i="6"/>
  <c r="I39" i="6"/>
  <c r="H49" i="6"/>
  <c r="H47" i="6"/>
  <c r="H58" i="6"/>
  <c r="H56" i="6"/>
  <c r="L45" i="2" s="1"/>
  <c r="H125" i="6"/>
  <c r="H129" i="6" s="1"/>
  <c r="H130" i="6" s="1"/>
  <c r="I83" i="6"/>
  <c r="I84" i="6"/>
  <c r="H83" i="6"/>
  <c r="H84" i="6"/>
  <c r="L108" i="7"/>
  <c r="L108" i="2"/>
  <c r="L19" i="2"/>
  <c r="G138" i="6"/>
  <c r="L106" i="7"/>
  <c r="H132" i="6"/>
  <c r="I37" i="6"/>
  <c r="L34" i="3" s="1"/>
  <c r="J141" i="6"/>
  <c r="L9" i="3"/>
  <c r="H5" i="6"/>
  <c r="L99" i="2"/>
  <c r="L99" i="3"/>
  <c r="L44" i="2"/>
  <c r="L35" i="2"/>
  <c r="L29" i="7"/>
  <c r="L20" i="3"/>
  <c r="L40" i="2"/>
  <c r="L29" i="3"/>
  <c r="L9" i="2"/>
  <c r="H33" i="5" l="1"/>
  <c r="F33" i="5"/>
  <c r="G18" i="5"/>
  <c r="E5" i="5"/>
  <c r="H5" i="5"/>
  <c r="H9" i="5" s="1"/>
  <c r="H37" i="6"/>
  <c r="F5" i="5" s="1"/>
  <c r="F9" i="5" s="1"/>
  <c r="G5" i="5"/>
  <c r="G9" i="5" s="1"/>
  <c r="I154" i="6"/>
  <c r="L111" i="7"/>
  <c r="L122" i="7" s="1"/>
  <c r="H141" i="6"/>
  <c r="G154" i="6"/>
  <c r="J154" i="6"/>
  <c r="E9" i="5"/>
  <c r="J81" i="6"/>
  <c r="G62" i="6"/>
  <c r="L112" i="2"/>
  <c r="L41" i="2"/>
  <c r="L35" i="3"/>
  <c r="L38" i="3" s="1"/>
  <c r="L39" i="3" s="1"/>
  <c r="L81" i="3"/>
  <c r="L30" i="2"/>
  <c r="L30" i="7"/>
  <c r="L32" i="7" s="1"/>
  <c r="L33" i="7" s="1"/>
  <c r="L47" i="2"/>
  <c r="L48" i="2" s="1"/>
  <c r="H136" i="6"/>
  <c r="J136" i="6"/>
  <c r="H134" i="6"/>
  <c r="J134" i="6"/>
  <c r="L107" i="7" s="1"/>
  <c r="L109" i="7" s="1"/>
  <c r="L110" i="7" s="1"/>
  <c r="I127" i="6"/>
  <c r="L100" i="3" s="1"/>
  <c r="J127" i="6"/>
  <c r="H112" i="6"/>
  <c r="I112" i="6"/>
  <c r="L85" i="3" s="1"/>
  <c r="L88" i="3" s="1"/>
  <c r="L89" i="3" s="1"/>
  <c r="J112" i="6"/>
  <c r="L85" i="7" s="1"/>
  <c r="L88" i="7" s="1"/>
  <c r="L89" i="7" s="1"/>
  <c r="H74" i="6"/>
  <c r="J74" i="6"/>
  <c r="I74" i="6"/>
  <c r="L58" i="3" s="1"/>
  <c r="I125" i="6"/>
  <c r="L22" i="3"/>
  <c r="L23" i="3" s="1"/>
  <c r="L106" i="2"/>
  <c r="I132" i="6"/>
  <c r="I138" i="6" s="1"/>
  <c r="I139" i="6" s="1"/>
  <c r="G139" i="6"/>
  <c r="L108" i="3"/>
  <c r="L21" i="7"/>
  <c r="I32" i="6"/>
  <c r="L30" i="3" s="1"/>
  <c r="G116" i="6"/>
  <c r="F64" i="1" s="1"/>
  <c r="J119" i="6"/>
  <c r="L57" i="3"/>
  <c r="I134" i="6"/>
  <c r="H135" i="6"/>
  <c r="I135" i="6"/>
  <c r="H133" i="6"/>
  <c r="H138" i="6" s="1"/>
  <c r="H139" i="6" s="1"/>
  <c r="I133" i="6"/>
  <c r="L107" i="3" s="1"/>
  <c r="H120" i="6"/>
  <c r="L91" i="2" s="1"/>
  <c r="I120" i="6"/>
  <c r="L91" i="3" s="1"/>
  <c r="J120" i="6"/>
  <c r="H118" i="6"/>
  <c r="L90" i="2" s="1"/>
  <c r="G121" i="6"/>
  <c r="G122" i="6" s="1"/>
  <c r="F68" i="1" s="1"/>
  <c r="I118" i="6"/>
  <c r="L90" i="3" s="1"/>
  <c r="L93" i="3" s="1"/>
  <c r="L94" i="3" s="1"/>
  <c r="J118" i="6"/>
  <c r="L90" i="7" s="1"/>
  <c r="H108" i="6"/>
  <c r="E17" i="5"/>
  <c r="E18" i="5" s="1"/>
  <c r="E19" i="5" s="1"/>
  <c r="H106" i="6"/>
  <c r="G109" i="6"/>
  <c r="J106" i="6"/>
  <c r="G110" i="6"/>
  <c r="H100" i="6"/>
  <c r="I100" i="6"/>
  <c r="L73" i="3" s="1"/>
  <c r="L75" i="3" s="1"/>
  <c r="L76" i="3" s="1"/>
  <c r="G102" i="6"/>
  <c r="G103" i="6" s="1"/>
  <c r="F56" i="1" s="1"/>
  <c r="J100" i="6"/>
  <c r="L73" i="7" s="1"/>
  <c r="H93" i="6"/>
  <c r="I93" i="6"/>
  <c r="J93" i="6"/>
  <c r="H91" i="6"/>
  <c r="L68" i="2" s="1"/>
  <c r="I91" i="6"/>
  <c r="J91" i="6"/>
  <c r="J95" i="6" s="1"/>
  <c r="J96" i="6" s="1"/>
  <c r="H89" i="6"/>
  <c r="I89" i="6"/>
  <c r="L67" i="3" s="1"/>
  <c r="J89" i="6"/>
  <c r="L67" i="7" s="1"/>
  <c r="H82" i="6"/>
  <c r="I82" i="6"/>
  <c r="J82" i="6"/>
  <c r="L63" i="7" s="1"/>
  <c r="G86" i="6"/>
  <c r="I80" i="6"/>
  <c r="L62" i="3" s="1"/>
  <c r="J80" i="6"/>
  <c r="L62" i="7" s="1"/>
  <c r="H75" i="6"/>
  <c r="J75" i="6"/>
  <c r="H73" i="6"/>
  <c r="L57" i="2" s="1"/>
  <c r="G77" i="6"/>
  <c r="G78" i="6" s="1"/>
  <c r="J73" i="6"/>
  <c r="I56" i="6"/>
  <c r="J56" i="6"/>
  <c r="L45" i="7" s="1"/>
  <c r="G60" i="6"/>
  <c r="G61" i="6" s="1"/>
  <c r="F37" i="1" s="1"/>
  <c r="I50" i="6"/>
  <c r="L41" i="3" s="1"/>
  <c r="J50" i="6"/>
  <c r="L41" i="7" s="1"/>
  <c r="L42" i="7" s="1"/>
  <c r="L43" i="7" s="1"/>
  <c r="J38" i="6"/>
  <c r="L35" i="7" s="1"/>
  <c r="L38" i="7" s="1"/>
  <c r="L39" i="7" s="1"/>
  <c r="G43" i="6"/>
  <c r="G44" i="6" s="1"/>
  <c r="F29" i="1" s="1"/>
  <c r="H31" i="6"/>
  <c r="L29" i="2" s="1"/>
  <c r="G34" i="6"/>
  <c r="G35" i="6" s="1"/>
  <c r="F25" i="1" s="1"/>
  <c r="H25" i="6"/>
  <c r="G29" i="6"/>
  <c r="F21" i="1" s="1"/>
  <c r="H13" i="6"/>
  <c r="L15" i="2" s="1"/>
  <c r="I13" i="6"/>
  <c r="L15" i="3" s="1"/>
  <c r="H11" i="6"/>
  <c r="I11" i="6"/>
  <c r="L14" i="3" s="1"/>
  <c r="L17" i="3" s="1"/>
  <c r="L18" i="3" s="1"/>
  <c r="G14" i="6"/>
  <c r="F15" i="1" s="1"/>
  <c r="I6" i="6"/>
  <c r="L10" i="3" s="1"/>
  <c r="L12" i="3" s="1"/>
  <c r="L13" i="3" s="1"/>
  <c r="H6" i="6"/>
  <c r="L10" i="2" s="1"/>
  <c r="L21" i="2"/>
  <c r="L22" i="2" s="1"/>
  <c r="L23" i="2" s="1"/>
  <c r="L73" i="2"/>
  <c r="L75" i="2" s="1"/>
  <c r="G87" i="6"/>
  <c r="F50" i="1" s="1"/>
  <c r="L45" i="3"/>
  <c r="L17" i="7"/>
  <c r="L18" i="7" s="1"/>
  <c r="L32" i="3"/>
  <c r="L55" i="3"/>
  <c r="L56" i="3" s="1"/>
  <c r="L27" i="7"/>
  <c r="L28" i="7" s="1"/>
  <c r="L42" i="2"/>
  <c r="L12" i="7"/>
  <c r="L13" i="7" s="1"/>
  <c r="L22" i="7"/>
  <c r="L23" i="7" s="1"/>
  <c r="L55" i="7"/>
  <c r="L56" i="7" s="1"/>
  <c r="L27" i="3"/>
  <c r="L28" i="3" s="1"/>
  <c r="H8" i="6"/>
  <c r="F42" i="1"/>
  <c r="L81" i="2"/>
  <c r="L75" i="7"/>
  <c r="L76" i="7" s="1"/>
  <c r="J155" i="6"/>
  <c r="J156" i="6" s="1"/>
  <c r="L34" i="2"/>
  <c r="L38" i="2" s="1"/>
  <c r="L86" i="2"/>
  <c r="H109" i="6"/>
  <c r="H110" i="6" s="1"/>
  <c r="L80" i="2"/>
  <c r="H95" i="6"/>
  <c r="H96" i="6" s="1"/>
  <c r="L67" i="2"/>
  <c r="I43" i="6"/>
  <c r="I44" i="6" s="1"/>
  <c r="I62" i="6" s="1"/>
  <c r="L98" i="2"/>
  <c r="L98" i="7"/>
  <c r="H53" i="6"/>
  <c r="J70" i="6"/>
  <c r="J71" i="6" s="1"/>
  <c r="J102" i="6"/>
  <c r="J103" i="6" s="1"/>
  <c r="J121" i="6"/>
  <c r="J122" i="6" s="1"/>
  <c r="I70" i="6"/>
  <c r="I71" i="6" s="1"/>
  <c r="I102" i="6"/>
  <c r="I103" i="6" s="1"/>
  <c r="I115" i="6"/>
  <c r="I116" i="6"/>
  <c r="I121" i="6"/>
  <c r="I122" i="6"/>
  <c r="J109" i="6"/>
  <c r="J110" i="6"/>
  <c r="I109" i="6"/>
  <c r="I110" i="6"/>
  <c r="I123" i="6" s="1"/>
  <c r="I14" i="6"/>
  <c r="I21" i="6"/>
  <c r="J138" i="6"/>
  <c r="J139" i="6" s="1"/>
  <c r="H115" i="6"/>
  <c r="H81" i="6"/>
  <c r="H80" i="6"/>
  <c r="H77" i="6"/>
  <c r="I55" i="6"/>
  <c r="J55" i="6"/>
  <c r="J43" i="6"/>
  <c r="J44" i="6" s="1"/>
  <c r="J62" i="6" s="1"/>
  <c r="I8" i="6"/>
  <c r="H60" i="6"/>
  <c r="H61" i="6" s="1"/>
  <c r="J34" i="6"/>
  <c r="J35" i="6" s="1"/>
  <c r="I29" i="6"/>
  <c r="L63" i="3"/>
  <c r="J77" i="6"/>
  <c r="J78" i="6" s="1"/>
  <c r="I77" i="6"/>
  <c r="I78" i="6" s="1"/>
  <c r="L80" i="3"/>
  <c r="J22" i="6"/>
  <c r="J21" i="6"/>
  <c r="H103" i="6"/>
  <c r="H102" i="6"/>
  <c r="H70" i="6"/>
  <c r="H71" i="6" s="1"/>
  <c r="L40" i="3"/>
  <c r="I53" i="6"/>
  <c r="H21" i="6"/>
  <c r="H14" i="6"/>
  <c r="H15" i="6"/>
  <c r="G129" i="6"/>
  <c r="G130" i="6" s="1"/>
  <c r="H34" i="6"/>
  <c r="H35" i="6" s="1"/>
  <c r="G8" i="6"/>
  <c r="L98" i="3"/>
  <c r="L55" i="2"/>
  <c r="L56" i="2" s="1"/>
  <c r="H43" i="6" l="1"/>
  <c r="H44" i="6" s="1"/>
  <c r="H62" i="6" s="1"/>
  <c r="L65" i="7"/>
  <c r="L66" i="7" s="1"/>
  <c r="L123" i="7"/>
  <c r="L111" i="2"/>
  <c r="F34" i="5"/>
  <c r="L43" i="2"/>
  <c r="L103" i="3"/>
  <c r="L105" i="3" s="1"/>
  <c r="L42" i="3"/>
  <c r="L43" i="3" s="1"/>
  <c r="L83" i="3"/>
  <c r="L84" i="3" s="1"/>
  <c r="L95" i="3" s="1"/>
  <c r="L60" i="3"/>
  <c r="L61" i="3" s="1"/>
  <c r="L33" i="3"/>
  <c r="L93" i="2"/>
  <c r="L94" i="2" s="1"/>
  <c r="L76" i="2"/>
  <c r="L103" i="2"/>
  <c r="L105" i="2" s="1"/>
  <c r="L70" i="2"/>
  <c r="L71" i="2" s="1"/>
  <c r="L12" i="2"/>
  <c r="L13" i="2" s="1"/>
  <c r="F79" i="1"/>
  <c r="L85" i="2"/>
  <c r="H121" i="6"/>
  <c r="H122" i="6" s="1"/>
  <c r="L65" i="3"/>
  <c r="L66" i="3" s="1"/>
  <c r="H78" i="6"/>
  <c r="L63" i="2"/>
  <c r="H116" i="6"/>
  <c r="I95" i="6"/>
  <c r="I96" i="6" s="1"/>
  <c r="J53" i="6"/>
  <c r="I86" i="6"/>
  <c r="I87" i="6" s="1"/>
  <c r="I104" i="6" s="1"/>
  <c r="H34" i="5"/>
  <c r="J115" i="6"/>
  <c r="J116" i="6" s="1"/>
  <c r="J86" i="6"/>
  <c r="J87" i="6" s="1"/>
  <c r="I34" i="6"/>
  <c r="I35" i="6" s="1"/>
  <c r="F19" i="5"/>
  <c r="L32" i="2"/>
  <c r="L33" i="2" s="1"/>
  <c r="L68" i="3"/>
  <c r="L70" i="3" s="1"/>
  <c r="L71" i="3" s="1"/>
  <c r="F46" i="1"/>
  <c r="G104" i="6"/>
  <c r="J123" i="6"/>
  <c r="H123" i="6"/>
  <c r="F59" i="1"/>
  <c r="L80" i="7"/>
  <c r="L83" i="7" s="1"/>
  <c r="L84" i="7" s="1"/>
  <c r="G15" i="5"/>
  <c r="L91" i="7"/>
  <c r="L93" i="7" s="1"/>
  <c r="L94" i="7" s="1"/>
  <c r="L106" i="3"/>
  <c r="L109" i="3" s="1"/>
  <c r="L110" i="3" s="1"/>
  <c r="I129" i="6"/>
  <c r="I130" i="6" s="1"/>
  <c r="L58" i="2"/>
  <c r="L100" i="7"/>
  <c r="L103" i="7" s="1"/>
  <c r="L105" i="7" s="1"/>
  <c r="J129" i="6"/>
  <c r="J130" i="6" s="1"/>
  <c r="L107" i="2"/>
  <c r="L14" i="2"/>
  <c r="L25" i="2"/>
  <c r="H28" i="6"/>
  <c r="H29" i="6" s="1"/>
  <c r="H15" i="5"/>
  <c r="L57" i="7"/>
  <c r="L68" i="7"/>
  <c r="L70" i="7" s="1"/>
  <c r="L71" i="7" s="1"/>
  <c r="G123" i="6"/>
  <c r="F60" i="1"/>
  <c r="F72" i="1" s="1"/>
  <c r="L58" i="7"/>
  <c r="L83" i="2"/>
  <c r="L84" i="2" s="1"/>
  <c r="F12" i="1"/>
  <c r="F41" i="1" s="1"/>
  <c r="J60" i="6"/>
  <c r="J61" i="6" s="1"/>
  <c r="L44" i="7"/>
  <c r="E14" i="5"/>
  <c r="E15" i="5" s="1"/>
  <c r="J104" i="6"/>
  <c r="L39" i="2"/>
  <c r="F73" i="1"/>
  <c r="E34" i="5"/>
  <c r="I60" i="6"/>
  <c r="I61" i="6" s="1"/>
  <c r="L44" i="3"/>
  <c r="H86" i="6"/>
  <c r="H87" i="6" s="1"/>
  <c r="H104" i="6" s="1"/>
  <c r="L62" i="2"/>
  <c r="L125" i="7" l="1"/>
  <c r="G34" i="5"/>
  <c r="H19" i="5"/>
  <c r="L61" i="2"/>
  <c r="L60" i="2"/>
  <c r="L77" i="3"/>
  <c r="L88" i="2"/>
  <c r="L89" i="2" s="1"/>
  <c r="L95" i="2" s="1"/>
  <c r="L109" i="2"/>
  <c r="L110" i="2" s="1"/>
  <c r="L65" i="2"/>
  <c r="L66" i="2" s="1"/>
  <c r="L77" i="2" s="1"/>
  <c r="L27" i="2"/>
  <c r="L28" i="2" s="1"/>
  <c r="L17" i="2"/>
  <c r="L18" i="2" s="1"/>
  <c r="F89" i="1"/>
  <c r="G19" i="5"/>
  <c r="L60" i="7"/>
  <c r="L61" i="7" s="1"/>
  <c r="L77" i="7" s="1"/>
  <c r="J157" i="6"/>
  <c r="L95" i="7"/>
  <c r="L47" i="3"/>
  <c r="H10" i="5"/>
  <c r="F15" i="5"/>
  <c r="L47" i="7"/>
  <c r="L126" i="7" s="1"/>
  <c r="H35" i="5" l="1"/>
  <c r="L49" i="2"/>
  <c r="L127" i="7"/>
  <c r="L48" i="7"/>
  <c r="L48" i="3"/>
  <c r="L49" i="3" s="1"/>
  <c r="L112" i="3" l="1"/>
  <c r="L114" i="2"/>
  <c r="L125" i="3" l="1"/>
  <c r="L113" i="2"/>
  <c r="I155" i="6"/>
  <c r="L113" i="3"/>
  <c r="L122" i="3" s="1"/>
  <c r="L123" i="3" s="1"/>
  <c r="L124" i="3" s="1"/>
  <c r="I157" i="6" l="1"/>
  <c r="I156" i="6"/>
  <c r="G10" i="5"/>
  <c r="G35" i="5" s="1"/>
  <c r="L126" i="3"/>
  <c r="G155" i="6"/>
  <c r="E10" i="5"/>
  <c r="E35" i="5" s="1"/>
  <c r="H154" i="6"/>
  <c r="F83" i="1" l="1"/>
  <c r="G156" i="6"/>
  <c r="G157" i="6" s="1"/>
  <c r="L127" i="3"/>
  <c r="F10" i="5"/>
  <c r="F35" i="5" s="1"/>
  <c r="L118" i="2"/>
  <c r="H155" i="6"/>
  <c r="H156" i="6" s="1"/>
  <c r="H157" i="6" s="1"/>
  <c r="L126" i="2" l="1"/>
  <c r="L123" i="2"/>
  <c r="L124" i="2" s="1"/>
  <c r="L125" i="2"/>
  <c r="L127" i="2"/>
  <c r="F91" i="1" s="1"/>
  <c r="L128" i="2" l="1"/>
  <c r="F90" i="1"/>
  <c r="F92" i="1" s="1"/>
</calcChain>
</file>

<file path=xl/sharedStrings.xml><?xml version="1.0" encoding="utf-8"?>
<sst xmlns="http://schemas.openxmlformats.org/spreadsheetml/2006/main" count="1769" uniqueCount="348">
  <si>
    <t>Produto 1.3  Produção de ampla base de conhecimento sobre a dimensão social do desenvolvimento sustentável e sua intersecção com as dimensões econômica e ambiental</t>
    <phoneticPr fontId="13" type="noConversion"/>
  </si>
  <si>
    <t>Resultado 1 - Estrutura do Centro Mundial para o Desenvolvimento Sustentável - Centro Rio+ definida  e apoiada apoiada politicamente e financeiramente por um grupo sólido de parceiros no Brasil e no exterio</t>
    <phoneticPr fontId="13" type="noConversion"/>
  </si>
  <si>
    <t>Resultado 2 - Instrumentos e metodologias necessários para a implantação do Centro Rio+, elaborados, testados e validados</t>
    <phoneticPr fontId="13" type="noConversion"/>
  </si>
  <si>
    <t>3. Fortalecimento da Estratégia de compensação de emissões de gases de efeito estufa fortalecida</t>
    <phoneticPr fontId="13" type="noConversion"/>
  </si>
  <si>
    <t>Produto 2.5. Metodologia de sistematização de conhecimento e arquivo, bem como de divulgação, da documentação referente à realização da Rio+20 elaborada e testada</t>
    <phoneticPr fontId="13" type="noConversion"/>
  </si>
  <si>
    <t>Produto 2.3. Ações de geração e de disseminação de conhecimentos sobre as dimensões do desenvolvimento sustentável promovidas</t>
    <phoneticPr fontId="13" type="noConversion"/>
  </si>
  <si>
    <t>Produto 2.5. Metodologia de sistematização de conhecimento e arquivo, bem como de divulgação, de documentação referente à realização da Rio+20 elaborada e testada</t>
  </si>
  <si>
    <t>Produto 4.2 Estruturação dos escritórios de gerenciamento do projeto em Brasília e no Rio de Janeiro</t>
  </si>
  <si>
    <t>Produto 4.2 Estruturação pelo PNUD de escritórios de gerenciamento do projeto estruturados em Brasília e no Rio de Janeiro</t>
  </si>
  <si>
    <t>Produto 1.3 Produção de ampla base de conhecimento sobre a dimensão social do desenvolvimento sustentável e sua intersecção com as dimensões econômica e ambiental</t>
  </si>
  <si>
    <t>Produto 1.2 Arranjo de governança e gestão do Centro Rio+ definido</t>
  </si>
  <si>
    <t>Produto 4.2 Estruturação pelo PNUD dos escritórios de gerenciamento do projeto em Brasília e no Rio de Janeiro</t>
  </si>
  <si>
    <t>Produto 2.5. Metodologias de sistematização de conhecimento e arquivo, bem como de divulgação, da documentação referente à realização da Rio+20 elaborada e testada</t>
  </si>
  <si>
    <t>Produto 2.1 Mecanismos de continuidade dos debates dos Diálogos sobre Desenvolvimento Sustentável implementados, em caráter piloto</t>
  </si>
  <si>
    <t>Produto 2.2 Consultas e mapeamento de ações iniciais, identificadas como prioritárias para o Centro Rio+, realizados</t>
  </si>
  <si>
    <t>Produto 2.3. Ações de geração e de disseminação de conhecimentos sobre as dimensões do desenvolvimento sustentável promovidas</t>
  </si>
  <si>
    <t>Produto 2.5. Metodologia de sistematização de conhecimentos e arquivo, bem como de divulgação, da documentação referente à realização da Rio+20 elaborada e testada</t>
  </si>
  <si>
    <t>Produto 3.1 Metodologia de mensuração e mitigação das emissões de gases de efeito estufa aplicada durante a Rio +20 sistematizada</t>
  </si>
  <si>
    <t>Produto 3.2 Mecanismos voluntários de compensação de emissões de gases de efeito estufa resultantes de atividades de entidades públicas e privadas, bem como de grandes eventos, estruturados</t>
  </si>
  <si>
    <t>Produto 3.3 Mecanismos voluntários de compensação individual de emissões de gases de efeito estufa estruturados</t>
  </si>
  <si>
    <t>2.1.3 Acompanhar atividades realizadas no contexto do mecanismo de diálogos, em caráter piloto</t>
  </si>
  <si>
    <t>1.2.1 Elaborar minuta de arranjos de governança e gestão do Centro</t>
  </si>
  <si>
    <t>1.2.3 Consolidar comentários recebidos e elaborar versão final da proposta de arranjo de governança e gestão</t>
  </si>
  <si>
    <t>Produto 1.3  Produção de ampla base de conhecimento sobre a dimensão social do desenvolvimento sustentável e sua intersecção com as dimensões econômica e ambiental</t>
  </si>
  <si>
    <t>Metas (Ano 3) implementação da estratégia monitorada</t>
  </si>
  <si>
    <t xml:space="preserve">1.3.1  Realizar seminários e estudos sobre a dimensão social do Desenvolvimento Sustentável com ênfase na proteção social e inclusão produtiva, segurança alimentar e ambiental. </t>
  </si>
  <si>
    <t>Produto 1.2 Arranjos de governança e de gestão do Centro Rio+ definidos</t>
  </si>
  <si>
    <t xml:space="preserve">Produto 2.4. Subsídios técnicos para as discussões sobre a agenda de desenvolvimento global pós-2015 produzidos e sistematizados
</t>
  </si>
  <si>
    <t>Produto 4.1  Projeto monitorado, avaliado e intercâmbio de conhecimentos promovido</t>
  </si>
  <si>
    <t>Produto 2.4. Subsídios técnicos para as discussões sobre a agenda de desenvolvimento global pós-2015 produzidos e sistematizados</t>
  </si>
  <si>
    <t>4.1.6 Auditoria do projeto</t>
  </si>
  <si>
    <t xml:space="preserve">4.1.5 Elaborar relatório final do projeto </t>
  </si>
  <si>
    <t>71400 -Contratos de Serviços - Individuais</t>
  </si>
  <si>
    <t>Consultoria pessoa física (senior)</t>
  </si>
  <si>
    <t>Resultado 4 - Gestão eficiente do Projeto</t>
  </si>
  <si>
    <t>Equipamentos e Mobiliário</t>
  </si>
  <si>
    <t xml:space="preserve">Subcontratos - Empresas </t>
  </si>
  <si>
    <t xml:space="preserve">Equipamentos TI </t>
  </si>
  <si>
    <t>Subtotal Produto 1.3</t>
  </si>
  <si>
    <t>Subtotal Produto 1.1</t>
  </si>
  <si>
    <t>Subtotal Produto 1.5</t>
  </si>
  <si>
    <t>Subtotal Produto 1.2</t>
  </si>
  <si>
    <t>Subtotal Produto 1.7</t>
  </si>
  <si>
    <t>Subtotal Produto 1.8</t>
  </si>
  <si>
    <t>Subtotal Produto 1.6</t>
  </si>
  <si>
    <t>Subtotal Produto 2.1</t>
  </si>
  <si>
    <t>Subtotal Produto 2.2</t>
  </si>
  <si>
    <t>Subtotal Produto 2.3</t>
  </si>
  <si>
    <t>Subtotal Produto 2.4</t>
  </si>
  <si>
    <t>Subtotal Produto 2.5</t>
  </si>
  <si>
    <t>Subtotal Produto 1.9</t>
  </si>
  <si>
    <t>Subtotal Produto 3.1</t>
  </si>
  <si>
    <t>Subtotal Produto 3.2</t>
  </si>
  <si>
    <t>Subtotal Produto 3.3</t>
  </si>
  <si>
    <t>Subtotal Produto 4.1</t>
  </si>
  <si>
    <t>Subtotal Produto 4.2</t>
  </si>
  <si>
    <t>Orçamento Total (US$)</t>
  </si>
  <si>
    <t>Orçamento 2015 (US$)</t>
  </si>
  <si>
    <t>Diárias internacionais</t>
  </si>
  <si>
    <t>71400 - Contratos de Serviços - Individuais</t>
  </si>
  <si>
    <t>72200 - Equipamento e Mobiliário</t>
  </si>
  <si>
    <t>001981 - PNUD</t>
  </si>
  <si>
    <t>71600 - Viagens</t>
  </si>
  <si>
    <t>72100 - Serviços Contratados - Empresas</t>
  </si>
  <si>
    <t>75100 - GMS</t>
  </si>
  <si>
    <t>72800 - Equipamentos TI</t>
  </si>
  <si>
    <t>Subtotal Resultado 1</t>
  </si>
  <si>
    <t>ATIVIDADES INDICATIVAS</t>
  </si>
  <si>
    <t>Insumos</t>
  </si>
  <si>
    <t>2.4.1 plano de trabalho e metodologia para a participação do Centro na construção da agenda de desenvolvimento global pós 2015 estabelecido</t>
  </si>
  <si>
    <t>Subtotal Resultado 2</t>
  </si>
  <si>
    <t>Subtotal Resultado 3</t>
  </si>
  <si>
    <t>Subtotal Resultado 4</t>
  </si>
  <si>
    <t>Cronograma 2014</t>
  </si>
  <si>
    <t>Cronograma 2013</t>
  </si>
  <si>
    <t>Resultados do Projeto</t>
  </si>
  <si>
    <t>Fonte de Financiamento</t>
  </si>
  <si>
    <t>Conta Contábil</t>
  </si>
  <si>
    <t>Orçamento 2013 (US$)</t>
  </si>
  <si>
    <t>Orçamento 2014 (US$)</t>
  </si>
  <si>
    <t>Subtotal - Resultado 1</t>
  </si>
  <si>
    <t>Subtotal - Resultado 2</t>
  </si>
  <si>
    <t>Subtotal - Resultado 3</t>
  </si>
  <si>
    <t>Subtotal - Resultado 4</t>
  </si>
  <si>
    <t xml:space="preserve">Valor unitário </t>
  </si>
  <si>
    <t>Quantidade</t>
  </si>
  <si>
    <t>Consultoria pessoa física</t>
  </si>
  <si>
    <t>Memória de Cálculo</t>
  </si>
  <si>
    <t>Subcontratos</t>
  </si>
  <si>
    <t>Período (meses)</t>
  </si>
  <si>
    <t>Passagens nacionais</t>
  </si>
  <si>
    <t>Diárias nacionais</t>
  </si>
  <si>
    <t>Passagens internacionais</t>
  </si>
  <si>
    <t>Diárias  internacionais</t>
  </si>
  <si>
    <t>Subtotal Projeto</t>
  </si>
  <si>
    <t>GMS</t>
  </si>
  <si>
    <t>Total</t>
  </si>
  <si>
    <t>Indicadores: número de pessoas envolvidas nas atividades realizadas por meio da plataforma de diálogos</t>
  </si>
  <si>
    <t>Subcontratos, consultoria, viagens</t>
  </si>
  <si>
    <t>Subcontratos, equipamentos, aluguel, viagens</t>
  </si>
  <si>
    <t>Consultoria, subcontratos, equipamentos, viagens</t>
  </si>
  <si>
    <t>Subcontratos, consultoria, equipamentos</t>
  </si>
  <si>
    <t xml:space="preserve">Metas (Ano 3) avaliação realizada e validada; </t>
  </si>
  <si>
    <t xml:space="preserve">  </t>
  </si>
  <si>
    <t>Metas (Ano 2) termo de referência para a avaliação desenvolvido; relatório de sistematização da metodologia elaborado</t>
  </si>
  <si>
    <t>Título do Projeto: Apoio à Implementação de Ações de Seguimento da Conferência das Nações Unidas sobre o Desenvolvimento Sustentável - Rio+20</t>
  </si>
  <si>
    <t>ATIVIDADES</t>
  </si>
  <si>
    <t>Fonte de Financiamento (Fundo)</t>
  </si>
  <si>
    <t>Doador</t>
  </si>
  <si>
    <t>Agência Implementadora</t>
  </si>
  <si>
    <t>Contas Contábeis</t>
  </si>
  <si>
    <t>Orçamento 
USD</t>
  </si>
  <si>
    <t>1 Trim</t>
  </si>
  <si>
    <t>2 Trim</t>
  </si>
  <si>
    <t>3 Trim</t>
  </si>
  <si>
    <t>4 Trim</t>
  </si>
  <si>
    <t>viagens, consultoria, subcontratos</t>
  </si>
  <si>
    <t>1.8.3 Discutir e validar plano</t>
  </si>
  <si>
    <t>Indicadores: percentual de cumprimento do planejamento</t>
  </si>
  <si>
    <t>Subcontratos, consultoria</t>
  </si>
  <si>
    <t>1.1.1 Elaborar minuta de concepção, objetivos e linhas de atuação do Centro</t>
  </si>
  <si>
    <t>Indicadores: percentual de cumprimento do planejamento de estruturação do Centro</t>
  </si>
  <si>
    <t>Indicadores: volume de recursos mobilizados para o Centro</t>
  </si>
  <si>
    <t>Indicadores: percentual de cumprimento do planejamento relativo a orçamento e "staffing"</t>
  </si>
  <si>
    <t xml:space="preserve">Indicadores: número de parcerias estabelecidas    </t>
  </si>
  <si>
    <t>Metas (Ano 2) organograma e estratégia de funcionamento elaborados</t>
  </si>
  <si>
    <t>1.2.3 Consolidar comentários recebidos e elaborar versão final da proposta de arranjo de governança e implementação</t>
  </si>
  <si>
    <t>1.2.2 Debater e validar proposta junto a atores releventes</t>
  </si>
  <si>
    <t>1.2.1 Elaborar minuta de arranjos de governança e implementação do Centro</t>
  </si>
  <si>
    <t>2.1.1 Realizar avaliação do desenvolvimento do mecanismo de diálogos realizado durante a Conferência Rio +20</t>
  </si>
  <si>
    <t>2.1.2 Elaborar proposta de continuidade do mecanismo, por meio do Centro</t>
  </si>
  <si>
    <t>Viagens, Consultoria, subcontratos</t>
  </si>
  <si>
    <t>PRODUTOS ESPERADOS</t>
  </si>
  <si>
    <t>INSUMOS</t>
  </si>
  <si>
    <t>MATRIZ DE RESULTADOS E RECURSOS</t>
  </si>
  <si>
    <t>METAS DE PRODUTO</t>
  </si>
  <si>
    <t>RESULTADOS ESPERADOS</t>
  </si>
  <si>
    <t>Subtotal</t>
  </si>
  <si>
    <t>2.2.3 Realizar levantamento de experiências de outros Centros semelhantes</t>
  </si>
  <si>
    <t>2.2.4 Rever/detalhar planejamento inicial de ações do Centro</t>
  </si>
  <si>
    <t>2.4.2 Consultas e estudos para elaboração de subsídios à agenda global pós 2015 realizados</t>
  </si>
  <si>
    <t>2.4.3  Sistemática de acompanhamento das discussões sobre a agenda de desenvolvimento global desenvolvida</t>
  </si>
  <si>
    <t>2.5.1 Estratégia para estabelecimento de processo de memória/legado da Conferência Rio +20 e Eco 92 concebida</t>
  </si>
  <si>
    <t xml:space="preserve">2.5.2 Material referente às conferências sistematizado </t>
  </si>
  <si>
    <t xml:space="preserve">2.5.3  Material sobre as Conferências disseminado </t>
  </si>
  <si>
    <t>3.1.1 Realizar avaliação do desenvolvimento da metodologia  durante a Conferência Rio +20</t>
  </si>
  <si>
    <t>3.1.2 Disseminar e validar a avaliação junto a atores relevantes</t>
  </si>
  <si>
    <t>3.1.3 Elaborar relatório de sistematização da metodologia aplicada durante a Conferência</t>
  </si>
  <si>
    <t>3.2.1 Rever resultados da avaliação da aplicação do mecanismo durante a Conferência</t>
  </si>
  <si>
    <t>3.2.2 Elaborar proposta de novas aplicações do mecanismo - com foco em entidades públicas, privadas e grandes eventos - a partir dos resultados da avaliação</t>
  </si>
  <si>
    <t>3.2.3 Disseminar e validar proposta junto a atores relevantes</t>
  </si>
  <si>
    <t>3.2.4 Desenvolver iniciativas piloto de novas aplicações do mecanismo</t>
  </si>
  <si>
    <t xml:space="preserve">4.1.1 Selecionar e contratar equipe </t>
  </si>
  <si>
    <t>4.1.2 Capacitar equipe para gestão do projeto</t>
  </si>
  <si>
    <t>4.1.3 Elaborar e implantar estratégia de monitoramento e avaliação</t>
  </si>
  <si>
    <t>4.1.4 realizar ações de monitoramento do projeto</t>
  </si>
  <si>
    <t xml:space="preserve">4.1.5 elaborar relatório final do projeto </t>
  </si>
  <si>
    <t>1.1.2 Debater e validar proposta junto a atores releventes</t>
  </si>
  <si>
    <t>1.1.3 Consolidar comentários recebidos e elaborar versão final da proposta de concepção, objetivos e linhas de atuação do Centro</t>
  </si>
  <si>
    <t>3.3.1 Rever resultados da avaliação da aplicação do mecanismo durante a Conferência</t>
  </si>
  <si>
    <t>3.3.2 Elaborar proposta de novas aplicações do mecanismo - com foco em compensação individual - , a partir dos resultados da avaliação</t>
  </si>
  <si>
    <t>3.3.3 Disseminar e validar proposta junto a atores relevantes</t>
  </si>
  <si>
    <t>3.3.4 Desenvolver iniciativas piloto de novas aplicações do mecanismo</t>
  </si>
  <si>
    <t>4.1.6 auditoria do projeto</t>
  </si>
  <si>
    <t xml:space="preserve">4.2.1 Elaborar plano de implantação dos escritórios de gerenciamento </t>
  </si>
  <si>
    <t>4.2.2 Elaborar termos de referência para implantação dos escritórios</t>
  </si>
  <si>
    <t>4.2.3 Firmar contratos relacionados à infra-estrutura dos escritórios</t>
  </si>
  <si>
    <t>Valor estimado USD</t>
  </si>
  <si>
    <t xml:space="preserve">ATIVIDADES </t>
  </si>
  <si>
    <t xml:space="preserve">Produto 1.1 Concepção, objetivos, funções e linhas de atuação iniciais do Centro Rio+ definidos </t>
  </si>
  <si>
    <t>2.1.3 Acompanhar atividades realizadas no contexto do mecanismo de diálogos</t>
  </si>
  <si>
    <t>2.1.4 Elaborar proposta de sustentabilidade para o mecanismo de diálogos, mesmo após o término do projeto</t>
  </si>
  <si>
    <t>2.2.1 Estabelecer mecanismos de consulta para detalhamento das atividades iniciais do Centro</t>
  </si>
  <si>
    <t>2.2.2 Sistematizar resultado das consultas</t>
  </si>
  <si>
    <t>Indicador: organograma e estratégia de funcionamento validados</t>
  </si>
  <si>
    <t>Meta (Ano 1) Minuta de documento contendo concepção, objetivos e linhas de atuação do Centro</t>
  </si>
  <si>
    <t xml:space="preserve">Meta (Ano 2)  Plano estratégico para o Centro elaborado e aprovado </t>
  </si>
  <si>
    <t>Meta (Ano 3) Linhas de atuação iniciais do centro detalhadas</t>
  </si>
  <si>
    <t>Meta (Ano 1) Minuta de documento contendo arranjos de governança e gestão do Centro</t>
  </si>
  <si>
    <t>Meta (Ano 3) organograma e estratégia de funcionamento validados</t>
  </si>
  <si>
    <t>Meta (Ano 1) N/A</t>
  </si>
  <si>
    <t>Meta (Ano 1) Plano de estruturação desenvolvido</t>
  </si>
  <si>
    <t>Meta (Ano 2) Plano de estruturação implementado</t>
  </si>
  <si>
    <t>Meta (Ano 3) Estrutura física inicial do Centro em funcionamento.</t>
  </si>
  <si>
    <t xml:space="preserve">Meta (Ano 1) Estudos preliminares sobre futuro marco legal realizados </t>
  </si>
  <si>
    <t>Meta (Ano 2) Proposta de marco legal elaborada</t>
  </si>
  <si>
    <t>Meta (Ano 3) Proposta de marco legal validada</t>
  </si>
  <si>
    <t>Meta (Ano 1) Potenciais parceiros identificados e estudos preliminares de financiamento realizados</t>
  </si>
  <si>
    <t>Indicador: marco legal aprovado</t>
  </si>
  <si>
    <t>Meta (Ano 2) levantamento de necessidades de financiamento e potenciais parceiros realizado</t>
  </si>
  <si>
    <t>Meta (Ano 3) plano de financiamento desenvolvido; parcerias estabelecidas estratégia de sustentabilidade financeira concebida</t>
  </si>
  <si>
    <t>Meta (Ano 2) Estratégia de comunicação e intercâmbio de conhecimentos validada</t>
  </si>
  <si>
    <t>Meta (Ano 1) Estratégia de comunicação e intercâmbio de conhecimentos elaborada</t>
  </si>
  <si>
    <t>Meta (Ano 3) Plano de comunicação implementado; Ferramenta de intercâmbio de conhecimento desenvolvida</t>
  </si>
  <si>
    <t>Meta (Ano 2) Levantamento realizado; proposta elaborada e discutida junto a parceiros</t>
  </si>
  <si>
    <t>Meta (Ano 3) proposta validada</t>
  </si>
  <si>
    <t>Meta (Ano 1) estratégia de mobilização de parceiros elaborada</t>
  </si>
  <si>
    <t>Meta (Ano 2) estratégia de mobilização de parceiros validada; parcerias estabelecidas</t>
  </si>
  <si>
    <t>Meta (Ano 1) Avaliação da implementação do mecanismo de diálogos realizada durante a Conferência Rio +20</t>
  </si>
  <si>
    <t>Meta (Ano 2) Proposta de continuidade da implementação do mecanismo via Centro elaborada</t>
  </si>
  <si>
    <t>Meta (Ano 3) Atividades desenvolvida no âmbito da plataforma de diálogos monitoradas; estratégia de continuidade da implementação pós término do projeto desenvolvida</t>
  </si>
  <si>
    <t>Meta (Ano 1) Metodologia participativa para detalhamento das ações iniciais do Centro desenvolvida</t>
  </si>
  <si>
    <t>Meta (Ano 2) Processo de consulta realizado; levantamento de experiências nacionais/internacionais semelhantes realizado; planejamento de ações prioritárias realizado e validado</t>
  </si>
  <si>
    <t>Meta (Ano 3) implementação do plano monitorada</t>
  </si>
  <si>
    <t>Meta (Ano 1) plano de trabalho e metodologia definidos; estudos iniciais realizados</t>
  </si>
  <si>
    <t>Meta (Ano 2)  consultas e estudos realizados</t>
  </si>
  <si>
    <t>Meta (Ano 3)  subsídios produzidos pelo Centro ao processo de discussão sistematizados e disseminados</t>
  </si>
  <si>
    <t>Meta (Ano 1) Estratégia para ações de sistematização definida</t>
  </si>
  <si>
    <t>Meta (Ano 2) Material sobre a conferência sistematizado</t>
  </si>
  <si>
    <t>Indicador: número de documentos técnicos gerados e atores envolvidos no processo de discussão da agenda, por meio do Centro</t>
  </si>
  <si>
    <t>Indicador: percentual das ações desenvolvidas no âmbito da conferência Rio +20 sistematizadas e disseminadas</t>
  </si>
  <si>
    <t>Indicador: percentual de sucesso da avaliação de aplicação da metodologia durante a Rio +20</t>
  </si>
  <si>
    <t>Indicador: número de novas aplicações da metodologia - com foco em compensação individual realizadas</t>
  </si>
  <si>
    <t>Indicador: número de novas aplicações da metodologia - com foco em compensação individual - realizadas</t>
  </si>
  <si>
    <t>Indicador: percentual de cumprimento do plano de trabalho do projeto</t>
  </si>
  <si>
    <t xml:space="preserve">Indicador: escritórios em funcionamento </t>
  </si>
  <si>
    <t>Meta (Ano 3) escritórios em funcionamento</t>
  </si>
  <si>
    <t>Meta (ano 2) escritório de Brasilia implantado e escritorio do Rio de Janeiro em funcionamento</t>
  </si>
  <si>
    <t>Meta (ano 1) Plano de implantação dos escritórios elaborado; escritório (sede provisoria) do Rio de Janeiro implantado</t>
  </si>
  <si>
    <t>Meta (Ano 3) ações de monitoramento do projeto desenvolvidas; avaliação final do projeto realizada</t>
  </si>
  <si>
    <t>Meta (Ano 2) ações de monitoramento do projeto desenvolvidas</t>
  </si>
  <si>
    <t xml:space="preserve">Meta (Ano 1) Equipe selecionada e contratada; equipe capacitada para gestão do projeto; </t>
  </si>
  <si>
    <t>Meta (Ano 3) Iniciativas piloto de novas aplicações do mecanismo desenvolvidas</t>
  </si>
  <si>
    <t>Meta (Ano 2) Proposta de novas aplicações do mecanismo elaborada e validada</t>
  </si>
  <si>
    <t>Meta (Ano 1) Proposta de novas aplicações do mecanismo identificadas</t>
  </si>
  <si>
    <t>Cronograma 2015</t>
  </si>
  <si>
    <t>Meta (Ano 2) Pelo menos três estudos realizados</t>
  </si>
  <si>
    <t>Meta (Ano 1) Pelo menos dois estudos realizados</t>
  </si>
  <si>
    <t>Indicador: estudos gerados e divulgados</t>
  </si>
  <si>
    <t xml:space="preserve">1.3.1 Realizar estudos sobre a dimensão social do Desenvolvimento Sustentável com ênfase na proteção social e inclusão produtiva, segurança alimentar e ambiental. </t>
  </si>
  <si>
    <t>1.3.2  Divulgar os estudos realizados, inclusive por meio de seminário</t>
  </si>
  <si>
    <t>Meta (Ano 3) Estudos divulgados</t>
  </si>
  <si>
    <t>2.3.1 Definir plano de trabalho sobre as ações</t>
  </si>
  <si>
    <t>Meta (Ano 1) Pelo menos dois estudos e/ou seminários realizados</t>
  </si>
  <si>
    <t>Meta (Ano 2) Pelo menos dois estudos e/ou seminários realizados</t>
  </si>
  <si>
    <t>Meta (Ano 3) Pelo menos dois estudos e/ou seminários realizados</t>
  </si>
  <si>
    <t>Indicadores: conhecimentos gerados e divulgados</t>
  </si>
  <si>
    <t>Indicadores: consultas e mapeamento realizados</t>
  </si>
  <si>
    <t>2.3.2 Realizar estudos e/ou seminários para geração de conhecimentos sobre as dimensões do desenvolvimento sustentável</t>
  </si>
  <si>
    <t xml:space="preserve">2.3.3 Disseminar os conhecimentos gerados </t>
  </si>
  <si>
    <t>2.4.1 Plano de trabalho e metodologia para a participação do Centro na construção da agenda de desenvolvimento global pós 2015 estabelecido</t>
  </si>
  <si>
    <t>Indicador: Planejamento conceitual final do Centro definido e validado</t>
  </si>
  <si>
    <t>1.3.2 Divulgar os estudos realizados, inclusive por meio de seminário</t>
  </si>
  <si>
    <t xml:space="preserve">2.3.1 Definir plano de trabalho sobre as ações </t>
  </si>
  <si>
    <t>Gestão e Monitoramento do Projeto</t>
  </si>
  <si>
    <t>61200 - Gestão e Monitoramento do Projeto</t>
  </si>
  <si>
    <t>61200 - Gestão e Monitoramento do Projeto - PF</t>
  </si>
  <si>
    <t>Produto 2.2. Consultas e mapeamento de ações iniciais, identificadas como prioritárias para o Centro Rio+, realizados</t>
  </si>
  <si>
    <t>Produto 2.1. Mecanismos de continuidade dos debates dos Diálogos sobre Desenvolvimento Sustentável implementados, em caráter piloto</t>
  </si>
  <si>
    <t>Produto 1.3.  Produção de ampla base de conhecimento sobre a dimensão social do desenvolvimento sustentável e sua intersecção com as dimensões econômica e ambiental</t>
  </si>
  <si>
    <t>Produto 1.2. Arranjos de governança e de gestão do Centro Rio+ definidos</t>
  </si>
  <si>
    <t xml:space="preserve">Produto 1.1. Concepção, objetivos, funções e linhas de atuação iniciais do Centro Rio+ definidos </t>
  </si>
  <si>
    <t>Produto 3.1. Metodologia de mensuração e mitigação das emissões de gases de efeito estufa aplicada durante a Rio +20 sistematizada</t>
  </si>
  <si>
    <t>Produto 3.2. Mecanismos voluntários de compensação de emissões de gases de efeito estufa resultantes de atividades de entidades públicas e privadas, bem como de grandes eventos, estruturados</t>
  </si>
  <si>
    <t>Produto 3.3. Mecanismos voluntários de compensação individual de emissões de gases de efeito estufa estruturados</t>
  </si>
  <si>
    <t>Produto 4.1.  Projeto monitorado, avaliado e intercâmbio de conhecimentos promovido</t>
  </si>
  <si>
    <t>Produto 4.2. Estruturação pelo PNUD dos escritórios de gerenciamento do projeto em Brasília e no Rio de Janeiro</t>
  </si>
  <si>
    <t>00012 - PNUD</t>
  </si>
  <si>
    <t xml:space="preserve">    X</t>
  </si>
  <si>
    <t>X</t>
  </si>
  <si>
    <t xml:space="preserve"> X</t>
  </si>
  <si>
    <t>Produto 4.3 Estruturação física inicial do Centro Rio+ planejada e implantada pelo PNUD</t>
  </si>
  <si>
    <t>4.3.1 Realizar levantamento de necessidades para estruturação física do Centro</t>
  </si>
  <si>
    <t>4.3.2 Elaborar planejamento detalhado, a partir do levantamento realizado</t>
  </si>
  <si>
    <t>4.3.3 Discutir e validar plano</t>
  </si>
  <si>
    <t>4.3.4 elaborar termos de referência para contratação de serviços/equipamentos relacionados à estruturação do Centro</t>
  </si>
  <si>
    <t>4.3.5 contratar empresas prestadoras de serviço</t>
  </si>
  <si>
    <t>4.3.6 monitorar execução do plano de estruturação</t>
  </si>
  <si>
    <t xml:space="preserve">Produto 1.8. Estratégia de mobilização de parceiros adicionais, no Brasil e no exterior, e relação com outros centros de relevância elaborada </t>
  </si>
  <si>
    <t>1.8.1 Elaborar estratégia de mobilização de parceiros</t>
  </si>
  <si>
    <t>1.8.2 Elaborar planejamento detalhado, a partir da estratégia definida</t>
  </si>
  <si>
    <t>1.8.4  Monitorar implementação da estratégia</t>
  </si>
  <si>
    <t>1.7.1 Realizar levantamento de necessidades relacionadas a organização, orçamento e recursos humanos</t>
  </si>
  <si>
    <t>1.7.2 Elaborar planejamento detalhado, a partir do levantamento realizado</t>
  </si>
  <si>
    <t>1.7.3 Discutir e validar plano</t>
  </si>
  <si>
    <t>1.6.1 Estratégia de comunicação e intercâmbio de conhecimentos para o Centro desenvolvida</t>
  </si>
  <si>
    <t>1.6.2 Estratégia discutida e validada junto a atores relevantes</t>
  </si>
  <si>
    <t>1.6.3 Plano de comunicação elaborado e implementado</t>
  </si>
  <si>
    <t>1.6.4 Ferramentas digitais relacionadas ao intercâmbio de conhecimentos desenvolvidas</t>
  </si>
  <si>
    <t>Produto 1.7 Propostas técnicas para a organização, o orçamento e os recursos humanos necessários ao futuro estabelecimento do Centro Rio+ elaboradas e submetidas aos parceiros</t>
  </si>
  <si>
    <t xml:space="preserve">Produto 1.6 Estratégia de comunicação e intercâmbio de conhecimentos definida no contexto da futura implantação do Centro Rio+  </t>
  </si>
  <si>
    <t>1.5.1 Realizar levantamento de necessidades de financiamento do Centro, assim como de potenciais parceiros/doadores</t>
  </si>
  <si>
    <t>1.5.2 Elaborar plano de financiamento do Centro</t>
  </si>
  <si>
    <t>1.5.3 Estabelecer parcerias voltadas ao financiamento do Centro</t>
  </si>
  <si>
    <t>1.5.4 Desenvolver estratégia de sustentabilidade financeira do Centro</t>
  </si>
  <si>
    <t>Produto 1.5  Estudos de alternativas para a definição futura dos mecanismos de financiamento realizados</t>
  </si>
  <si>
    <t>Produto 1.4 Estudos de alternativas para a definição futura de marco legal Centro Rio+ realizados</t>
  </si>
  <si>
    <t>1.4.1 Elaborar minuta de marco legal para o Centro</t>
  </si>
  <si>
    <t>1.4.2 Debater e validar proposta junto a atores releventes</t>
  </si>
  <si>
    <t>1.4.3 Consolidar comentários recebidos e elaborar versão final da proposta de marco legal</t>
  </si>
  <si>
    <t>4.3.1 Realizar levantamento de necessidades de estruturação física do Centro</t>
  </si>
  <si>
    <t>4.3.4 Elaborar termos de referência para contratação de serviços/equipamentos relacionados à estruturação do Centro</t>
  </si>
  <si>
    <t>4.3.5 Contratar empresas prestadoras de serviço</t>
  </si>
  <si>
    <t>4.3.6 Monitorar execução do plano de estruturação</t>
  </si>
  <si>
    <t>72300 - Materiais e Bens</t>
  </si>
  <si>
    <t>72500 - Suprimentos</t>
  </si>
  <si>
    <t>72400 - Eqpm. de Comunicação e Eqpm. Audio-Visual</t>
  </si>
  <si>
    <t>Produto 4.3. Estruturação física inicial do Centro Rio+ planejada e implantada pelo PNUD</t>
  </si>
  <si>
    <t>Subtotal Produto 4.3</t>
  </si>
  <si>
    <t>BA004</t>
  </si>
  <si>
    <t>Veículos</t>
  </si>
  <si>
    <t>73100 - Aluguel e Manutenção – Instalações</t>
  </si>
  <si>
    <t>73400 - Aluguel e Manutenção de Outros Equipamentos</t>
  </si>
  <si>
    <t>74200 - Custos de Produções de Audio-Visuais e Impressões</t>
  </si>
  <si>
    <t>BA 004 - Veículos</t>
  </si>
  <si>
    <t>Materiais e Bens</t>
  </si>
  <si>
    <t>Eqpm. de Comunicação e Eqpm. Audio-Visual</t>
  </si>
  <si>
    <t>Suprimentos</t>
  </si>
  <si>
    <t>Aluguel e Manutenção – Instalações</t>
  </si>
  <si>
    <t>Aluguel e Manutenção de Outros Equipamentos</t>
  </si>
  <si>
    <t>Custos de Produções de Audio-Visuais e Impressões</t>
  </si>
  <si>
    <t>Produto 1.4. Estudos de alternativas para a definição futura de marco legal Centro Rio+ realizados</t>
  </si>
  <si>
    <t>Produto 1.5.  Estudos de alternativas para a definição futura dos mecanismos de financiamento realizados</t>
  </si>
  <si>
    <t xml:space="preserve">Produto 1.6. Estratégia de comunicação e intercâmbio de conhecimentos definida no contexto da futura implantação do Centro Rio+  </t>
  </si>
  <si>
    <t>Produto 1.7. Propostas técnicas para a organização, o orçamento e os recursos humanos necessários ao futuro estabelecimento do Centro Rio+ elaboradas e submetidas aos parceiros</t>
  </si>
  <si>
    <t>Produto 1.4 Estudos de alternativas para a definição futura do marco legal para o Centro Rio+ realizados</t>
  </si>
  <si>
    <t>Produto 1.6 Estratégia de comunicação e intercâmbio de conhecimentos definida no contexto da futura implantação do Centro Rio+</t>
  </si>
  <si>
    <t>1.7.1 Realizar levantamento de necessidades relacionadas a organização, orçamento e staffing</t>
  </si>
  <si>
    <t>1.8.1 Elaborar estratégia de outreach</t>
  </si>
  <si>
    <t>Produto 1.8.  Estratégia de mobilização de parceiros adicionais, no Brasil e no exterior, e relação com outros centros de relevância elaborada</t>
  </si>
  <si>
    <t>Produto 1.7 Propostas técnicas para a organização, o orçamento e os recursos humanos necessários ao futuro funcionamento do Centro Rio+ elaboradas e submetidas aos parceiros</t>
  </si>
  <si>
    <t>74200 -  Custos de Produções de Audio-Visuais e Impressões</t>
  </si>
  <si>
    <t xml:space="preserve"> Custos de Produções de Audio-Visuais e Impressões</t>
  </si>
  <si>
    <t xml:space="preserve">Produto 1.6 Estratégia de comunicação e intercâmbio de conhecimentos definida no contexto da futura implantação do Centro Rio+ </t>
  </si>
  <si>
    <t>72200 - Equipamentos e Mobiliário</t>
  </si>
  <si>
    <t xml:space="preserve">72800 - Equipamentos TI </t>
  </si>
  <si>
    <t>BA004 - Veículos</t>
  </si>
  <si>
    <t>Número do Projeto: DAS 00073790</t>
  </si>
  <si>
    <t>PLANO DE TRABALHO ANUAL 2015</t>
  </si>
  <si>
    <t>PLANO DE TRABALHO ANUAL 2014</t>
  </si>
  <si>
    <t>PLANO DE TRABALHO ANUAL 2013</t>
  </si>
  <si>
    <t>11999 - PNUD/DAS</t>
  </si>
  <si>
    <t>Identificação no Atlas (ATLAS ID) e Título do Projeto: DAS 00073790 - Apoio à Implementação de Ações de Seguimento da Conferência das Nações Unidas sobre o Desenvolvimento Sustentável - Rio+20</t>
  </si>
  <si>
    <t>Resultado 2 (Output 2 - 00086560).
 Ações iniciais do Centro desenvolvidas</t>
  </si>
  <si>
    <t>Resultado 1 (Output 1 - 00086442).
Centro Mundial para o Desenvolvimento Sustentável - Centro Rio+ estruturado, apoiado politicamente e financeiramente por um grupo sólido de parceiros no Brasil e no exterior</t>
  </si>
  <si>
    <t xml:space="preserve">Resultado 3 (Output 3 - 00086561). 
Fortalecimento da estratégia de compensação de emissões de gases de efeito estufa (GEE) </t>
  </si>
  <si>
    <t>Resultado 4 (Output 4 - 00086562).
 Gestão eficiente do Projeto</t>
  </si>
  <si>
    <t xml:space="preserve">Resultado 2 (Output 2 - 00086560).
 Ações iniciais do Centro desenvolvidas  </t>
  </si>
  <si>
    <r>
      <t xml:space="preserve">Indicadores de Resultado como estabelecido na matriz de resultados e recursos do Documento de Programa para o País - DPP, incluindo marco zero (baseline) e metas: 
Indicadores: </t>
    </r>
    <r>
      <rPr>
        <sz val="10"/>
        <rFont val="Arial"/>
        <family val="2"/>
      </rPr>
      <t xml:space="preserve">a) Status da formulação da proposta de estratégia de baixo carbono nacional integrada com conceito DBERC; b) Número de novas iniciativas usando tecnologias sociais e de baixo carbono; c) Número de estudos sobre biodiversidade e agrobiodiversidade disseminados.
</t>
    </r>
    <r>
      <rPr>
        <b/>
        <sz val="10"/>
        <rFont val="Arial"/>
        <family val="2"/>
      </rPr>
      <t xml:space="preserve">Marco Zero (Baseline): </t>
    </r>
    <r>
      <rPr>
        <sz val="10"/>
        <rFont val="Arial"/>
        <family val="2"/>
      </rPr>
      <t>a) Não há estratégia nacional integrada de baixo carbono para o Desenvolvimento com Baixa Emissão e Resiliente ao Clima (DBERC) b) 02 iniciativas usando tecnologias sociais e de baixo carbono; c) Ao menos 05 estudos sobre biodiversidade e agro-biodiversidade não amplamente disseminados.</t>
    </r>
    <r>
      <rPr>
        <b/>
        <sz val="10"/>
        <rFont val="Arial"/>
        <family val="2"/>
      </rPr>
      <t xml:space="preserve">
Metas: </t>
    </r>
    <r>
      <rPr>
        <sz val="10"/>
        <rFont val="Arial"/>
        <family val="2"/>
      </rPr>
      <t>a) Apoio ao governo na elaboração da proposta de estratégia nacional de baixo carbono integrada com o conceito DBERC formulada; b) 04 iniciativas usando tecnologias sociais e de baixo carbono; c) Um total de 10 estudos sobre biodiversidade e agrobiodiversidade e amplamente disseminados.</t>
    </r>
  </si>
  <si>
    <r>
      <t xml:space="preserve">Resultado do UNDAF/CPD - </t>
    </r>
    <r>
      <rPr>
        <sz val="10"/>
        <rFont val="Arial"/>
        <family val="2"/>
      </rPr>
      <t xml:space="preserve">Capacidades para maior integração entre desenvolvimento sustentável e inclusão produtiva para redução da pobreza. </t>
    </r>
  </si>
  <si>
    <r>
      <t xml:space="preserve">Outcome UNDAF - </t>
    </r>
    <r>
      <rPr>
        <sz val="10"/>
        <rFont val="Arial"/>
        <family val="2"/>
      </rPr>
      <t xml:space="preserve">Paradigma do Desenvolvimento Sustentável, da Economia Verde e do Trabalho Decente incorporado de maneira integrada ao Sistema de Políticas Públicas </t>
    </r>
  </si>
  <si>
    <r>
      <t xml:space="preserve">Estratégia de parcerias </t>
    </r>
    <r>
      <rPr>
        <i/>
        <sz val="10"/>
        <rFont val="Arial"/>
        <family val="2"/>
      </rPr>
      <t xml:space="preserve">(escopo de atuação geográfica do projeto e articulação com seus diversos atores): </t>
    </r>
    <r>
      <rPr>
        <sz val="10"/>
        <rFont val="Arial"/>
        <family val="2"/>
      </rPr>
      <t>Os principais resultados do Projeto têm implementação, inicialmente, em âmbito nacional, mas considerando a vocação internacional do Centro Rio + (Resultados 1 e 2) e da Estratégia de Compensação de Emissões de Gazes de Efeito Estufa (Resultado 3) haverá desdobramentos desses resultados em âmbito internacional, inclusive com envolvimento de parceiros em outros países.</t>
    </r>
  </si>
  <si>
    <t>4.1.4 Realizar ações de monitoramento do projeto</t>
  </si>
  <si>
    <t>Resultado 1 (Output 1 - 00086442). Estrutura do Centro Mundial para o Desenvolvimento Sustentável - Centro Rio+ definida  e apoiada politicamente e financeiramente por um grupo sólido de parceiros no Brasil e no exterior</t>
  </si>
  <si>
    <t>Resultado 2 (Output 2 - 00086560). Instrumentos e metodologias necessários para a implantação do Centro Rio+, elaborados, testados e validados</t>
  </si>
  <si>
    <t>Resultado 4 (Output 4 - 00086562). Gestão eficiente do Projeto</t>
  </si>
  <si>
    <t xml:space="preserve">Resultado 3 (Output 3 - 00086561). Fortalecimento da estratégia de compensação de emissões de gases de efeito estufa (GEE) </t>
  </si>
  <si>
    <t>Orçamento do Projeto por 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</si>
</sst>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Cambria"/>
      <family val="1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59">
    <xf numFmtId="0" fontId="0" fillId="0" borderId="0" xfId="0"/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horizontal="justify" vertical="center" wrapText="1"/>
    </xf>
    <xf numFmtId="0" fontId="10" fillId="2" borderId="7" xfId="0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10" fillId="2" borderId="3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4" fontId="0" fillId="0" borderId="0" xfId="0" applyNumberFormat="1" applyFill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vertical="center" wrapText="1"/>
    </xf>
    <xf numFmtId="40" fontId="4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0" fontId="0" fillId="0" borderId="1" xfId="1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>
      <alignment vertical="center" wrapText="1"/>
    </xf>
    <xf numFmtId="4" fontId="2" fillId="5" borderId="1" xfId="0" applyNumberFormat="1" applyFont="1" applyFill="1" applyBorder="1" applyAlignment="1">
      <alignment vertical="center" wrapText="1"/>
    </xf>
    <xf numFmtId="40" fontId="2" fillId="5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0" fontId="2" fillId="2" borderId="1" xfId="1" applyNumberFormat="1" applyFont="1" applyFill="1" applyBorder="1" applyAlignment="1">
      <alignment vertical="center" wrapText="1"/>
    </xf>
    <xf numFmtId="40" fontId="0" fillId="0" borderId="1" xfId="0" applyNumberFormat="1" applyBorder="1" applyAlignment="1">
      <alignment vertical="center" wrapText="1"/>
    </xf>
    <xf numFmtId="40" fontId="2" fillId="5" borderId="1" xfId="0" applyNumberFormat="1" applyFont="1" applyFill="1" applyBorder="1" applyAlignment="1">
      <alignment vertical="center" wrapText="1"/>
    </xf>
    <xf numFmtId="40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2" borderId="1" xfId="0" applyNumberFormat="1" applyFill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40" fontId="2" fillId="2" borderId="1" xfId="0" applyNumberFormat="1" applyFont="1" applyFill="1" applyBorder="1" applyAlignment="1">
      <alignment vertical="center" wrapText="1"/>
    </xf>
    <xf numFmtId="40" fontId="0" fillId="3" borderId="1" xfId="0" applyNumberFormat="1" applyFill="1" applyBorder="1" applyAlignment="1">
      <alignment vertical="center" wrapText="1"/>
    </xf>
    <xf numFmtId="40" fontId="0" fillId="4" borderId="1" xfId="0" applyNumberForma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5" fontId="0" fillId="0" borderId="0" xfId="2" applyFont="1" applyAlignment="1">
      <alignment vertical="center" wrapText="1"/>
    </xf>
    <xf numFmtId="0" fontId="0" fillId="0" borderId="0" xfId="0" applyAlignment="1">
      <alignment horizontal="center"/>
    </xf>
    <xf numFmtId="0" fontId="12" fillId="0" borderId="0" xfId="0" applyFont="1"/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165" fontId="0" fillId="0" borderId="0" xfId="2" applyFont="1"/>
    <xf numFmtId="3" fontId="2" fillId="4" borderId="9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2" borderId="9" xfId="0" applyNumberFormat="1" applyFont="1" applyFill="1" applyBorder="1"/>
    <xf numFmtId="0" fontId="2" fillId="2" borderId="10" xfId="0" applyFont="1" applyFill="1" applyBorder="1" applyAlignment="1">
      <alignment vertical="center" wrapText="1"/>
    </xf>
    <xf numFmtId="3" fontId="2" fillId="2" borderId="11" xfId="0" applyNumberFormat="1" applyFont="1" applyFill="1" applyBorder="1"/>
    <xf numFmtId="0" fontId="2" fillId="5" borderId="10" xfId="0" applyFont="1" applyFill="1" applyBorder="1" applyAlignment="1">
      <alignment vertical="center" wrapText="1"/>
    </xf>
    <xf numFmtId="3" fontId="2" fillId="5" borderId="11" xfId="0" applyNumberFormat="1" applyFont="1" applyFill="1" applyBorder="1"/>
    <xf numFmtId="165" fontId="0" fillId="0" borderId="1" xfId="2" applyFont="1" applyBorder="1" applyAlignment="1">
      <alignment horizontal="center" vertical="center" wrapText="1"/>
    </xf>
    <xf numFmtId="165" fontId="0" fillId="0" borderId="2" xfId="2" applyFont="1" applyBorder="1" applyAlignment="1">
      <alignment horizontal="center" vertical="center" wrapText="1"/>
    </xf>
    <xf numFmtId="165" fontId="0" fillId="0" borderId="0" xfId="0" applyNumberFormat="1"/>
    <xf numFmtId="165" fontId="0" fillId="4" borderId="9" xfId="2" applyFont="1" applyFill="1" applyBorder="1"/>
    <xf numFmtId="0" fontId="14" fillId="0" borderId="0" xfId="0" applyFont="1" applyFill="1" applyBorder="1"/>
    <xf numFmtId="165" fontId="0" fillId="0" borderId="0" xfId="2" applyFont="1" applyFill="1" applyBorder="1"/>
    <xf numFmtId="0" fontId="8" fillId="0" borderId="3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0" fontId="0" fillId="0" borderId="1" xfId="1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0" fillId="0" borderId="0" xfId="0" applyNumberFormat="1"/>
    <xf numFmtId="0" fontId="8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5" fillId="0" borderId="0" xfId="0" applyFont="1"/>
    <xf numFmtId="0" fontId="0" fillId="0" borderId="12" xfId="0" applyBorder="1" applyAlignment="1">
      <alignment horizontal="center" vertical="center" wrapText="1"/>
    </xf>
    <xf numFmtId="0" fontId="4" fillId="9" borderId="1" xfId="0" applyFont="1" applyFill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9" borderId="4" xfId="0" applyFont="1" applyFill="1" applyBorder="1" applyAlignment="1">
      <alignment horizontal="justify" vertical="center" wrapText="1"/>
    </xf>
    <xf numFmtId="0" fontId="8" fillId="9" borderId="4" xfId="0" applyFont="1" applyFill="1" applyBorder="1" applyAlignment="1">
      <alignment horizontal="justify" vertical="center" wrapText="1"/>
    </xf>
    <xf numFmtId="0" fontId="8" fillId="9" borderId="1" xfId="0" applyFont="1" applyFill="1" applyBorder="1" applyAlignment="1">
      <alignment horizontal="justify" vertical="center" wrapText="1"/>
    </xf>
    <xf numFmtId="0" fontId="4" fillId="9" borderId="5" xfId="0" applyFont="1" applyFill="1" applyBorder="1" applyAlignment="1">
      <alignment vertical="center" wrapText="1"/>
    </xf>
    <xf numFmtId="0" fontId="8" fillId="9" borderId="6" xfId="0" applyFont="1" applyFill="1" applyBorder="1" applyAlignment="1">
      <alignment horizontal="justify" vertical="center" wrapText="1"/>
    </xf>
    <xf numFmtId="0" fontId="4" fillId="9" borderId="2" xfId="0" applyFont="1" applyFill="1" applyBorder="1" applyAlignment="1">
      <alignment horizontal="justify" vertical="center" wrapText="1"/>
    </xf>
    <xf numFmtId="0" fontId="8" fillId="9" borderId="7" xfId="0" applyFont="1" applyFill="1" applyBorder="1" applyAlignment="1">
      <alignment horizontal="justify" vertical="center" wrapText="1"/>
    </xf>
    <xf numFmtId="0" fontId="8" fillId="9" borderId="3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vertical="center" wrapText="1"/>
    </xf>
    <xf numFmtId="0" fontId="16" fillId="0" borderId="0" xfId="0" applyFont="1"/>
    <xf numFmtId="0" fontId="2" fillId="0" borderId="14" xfId="0" applyFont="1" applyBorder="1" applyAlignment="1">
      <alignment horizontal="center" vertical="center" wrapText="1"/>
    </xf>
    <xf numFmtId="0" fontId="4" fillId="9" borderId="6" xfId="0" applyFont="1" applyFill="1" applyBorder="1" applyAlignment="1">
      <alignment horizontal="justify" vertical="center" wrapText="1"/>
    </xf>
    <xf numFmtId="0" fontId="8" fillId="9" borderId="8" xfId="0" applyFont="1" applyFill="1" applyBorder="1" applyAlignment="1">
      <alignment horizontal="justify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9" borderId="15" xfId="0" applyFont="1" applyFill="1" applyBorder="1" applyAlignment="1">
      <alignment horizontal="left" vertical="center" wrapText="1"/>
    </xf>
    <xf numFmtId="165" fontId="16" fillId="9" borderId="16" xfId="2" applyFont="1" applyFill="1" applyBorder="1" applyAlignment="1">
      <alignment horizontal="center" vertical="center" wrapText="1"/>
    </xf>
    <xf numFmtId="43" fontId="0" fillId="0" borderId="0" xfId="0" applyNumberFormat="1"/>
    <xf numFmtId="3" fontId="2" fillId="4" borderId="1" xfId="0" applyNumberFormat="1" applyFont="1" applyFill="1" applyBorder="1" applyAlignment="1">
      <alignment horizontal="right"/>
    </xf>
    <xf numFmtId="0" fontId="4" fillId="9" borderId="7" xfId="0" applyFont="1" applyFill="1" applyBorder="1" applyAlignment="1">
      <alignment horizontal="justify" vertical="center" wrapText="1"/>
    </xf>
    <xf numFmtId="3" fontId="7" fillId="8" borderId="1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0" fontId="18" fillId="0" borderId="0" xfId="0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0" fontId="17" fillId="0" borderId="0" xfId="0" applyFont="1" applyBorder="1" applyAlignment="1">
      <alignment horizontal="right" wrapText="1"/>
    </xf>
    <xf numFmtId="4" fontId="6" fillId="0" borderId="0" xfId="0" applyNumberFormat="1" applyFont="1" applyBorder="1" applyAlignment="1">
      <alignment wrapText="1"/>
    </xf>
    <xf numFmtId="165" fontId="0" fillId="4" borderId="9" xfId="2" applyFont="1" applyFill="1" applyBorder="1" applyAlignment="1">
      <alignment horizontal="right"/>
    </xf>
    <xf numFmtId="0" fontId="0" fillId="0" borderId="0" xfId="0" applyBorder="1" applyAlignment="1">
      <alignment vertical="center" wrapText="1"/>
    </xf>
    <xf numFmtId="3" fontId="5" fillId="8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Fill="1" applyBorder="1"/>
    <xf numFmtId="0" fontId="2" fillId="0" borderId="0" xfId="0" applyFont="1" applyFill="1" applyBorder="1"/>
    <xf numFmtId="165" fontId="6" fillId="0" borderId="0" xfId="2" applyFont="1" applyFill="1" applyBorder="1"/>
    <xf numFmtId="3" fontId="6" fillId="0" borderId="0" xfId="0" applyNumberFormat="1" applyFont="1" applyFill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Alignment="1">
      <alignment horizontal="left" vertical="center" wrapText="1"/>
    </xf>
    <xf numFmtId="0" fontId="4" fillId="9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0" fontId="7" fillId="8" borderId="26" xfId="0" applyFont="1" applyFill="1" applyBorder="1" applyAlignment="1">
      <alignment horizontal="right" vertical="center" wrapText="1"/>
    </xf>
    <xf numFmtId="0" fontId="7" fillId="8" borderId="27" xfId="0" applyFont="1" applyFill="1" applyBorder="1" applyAlignment="1">
      <alignment horizontal="right" vertical="center" wrapText="1"/>
    </xf>
    <xf numFmtId="0" fontId="7" fillId="8" borderId="1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9" fillId="0" borderId="39" xfId="0" applyNumberFormat="1" applyFont="1" applyBorder="1" applyAlignment="1">
      <alignment horizontal="right" vertical="center" wrapText="1"/>
    </xf>
    <xf numFmtId="4" fontId="9" fillId="0" borderId="2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4" fontId="9" fillId="0" borderId="23" xfId="0" applyNumberFormat="1" applyFont="1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8" fillId="9" borderId="8" xfId="0" applyFont="1" applyFill="1" applyBorder="1" applyAlignment="1">
      <alignment horizontal="justify" vertical="center" wrapText="1"/>
    </xf>
    <xf numFmtId="0" fontId="0" fillId="7" borderId="2" xfId="0" applyFill="1" applyBorder="1" applyAlignment="1">
      <alignment horizontal="justify" vertical="center" wrapText="1"/>
    </xf>
    <xf numFmtId="4" fontId="9" fillId="0" borderId="18" xfId="0" applyNumberFormat="1" applyFont="1" applyBorder="1" applyAlignment="1">
      <alignment horizontal="righ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9" borderId="3" xfId="0" applyFont="1" applyFill="1" applyBorder="1" applyAlignment="1">
      <alignment horizontal="left" vertical="center" wrapText="1"/>
    </xf>
    <xf numFmtId="4" fontId="9" fillId="9" borderId="7" xfId="0" applyNumberFormat="1" applyFont="1" applyFill="1" applyBorder="1" applyAlignment="1">
      <alignment horizontal="right" vertical="center" wrapText="1"/>
    </xf>
    <xf numFmtId="0" fontId="0" fillId="9" borderId="2" xfId="0" applyFill="1" applyBorder="1" applyAlignment="1">
      <alignment horizontal="right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0" fillId="9" borderId="2" xfId="0" applyFill="1" applyBorder="1" applyAlignment="1">
      <alignment horizontal="center" vertical="center" wrapText="1"/>
    </xf>
    <xf numFmtId="0" fontId="7" fillId="9" borderId="8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4" borderId="26" xfId="0" applyFont="1" applyFill="1" applyBorder="1" applyAlignment="1">
      <alignment horizontal="right" vertical="center" wrapText="1"/>
    </xf>
    <xf numFmtId="0" fontId="4" fillId="4" borderId="27" xfId="0" applyFont="1" applyFill="1" applyBorder="1" applyAlignment="1">
      <alignment horizontal="right" vertical="center" wrapText="1"/>
    </xf>
    <xf numFmtId="0" fontId="4" fillId="4" borderId="14" xfId="0" applyFont="1" applyFill="1" applyBorder="1" applyAlignment="1">
      <alignment horizontal="right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center" vertical="center" wrapText="1"/>
    </xf>
    <xf numFmtId="4" fontId="9" fillId="9" borderId="17" xfId="0" applyNumberFormat="1" applyFont="1" applyFill="1" applyBorder="1" applyAlignment="1">
      <alignment horizontal="right" vertical="center" wrapText="1"/>
    </xf>
    <xf numFmtId="0" fontId="0" fillId="9" borderId="18" xfId="0" applyFill="1" applyBorder="1" applyAlignment="1">
      <alignment horizontal="right" vertical="center" wrapText="1"/>
    </xf>
    <xf numFmtId="0" fontId="0" fillId="9" borderId="19" xfId="0" applyFill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0" fontId="5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9" borderId="22" xfId="0" applyFont="1" applyFill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1" xfId="0" applyBorder="1"/>
    <xf numFmtId="0" fontId="0" fillId="0" borderId="13" xfId="0" applyBorder="1"/>
    <xf numFmtId="0" fontId="2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right" vertical="center" wrapText="1"/>
    </xf>
    <xf numFmtId="0" fontId="4" fillId="3" borderId="27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vertical="center" wrapText="1"/>
    </xf>
    <xf numFmtId="4" fontId="9" fillId="0" borderId="18" xfId="0" applyNumberFormat="1" applyFont="1" applyBorder="1" applyAlignment="1">
      <alignment vertical="center" wrapText="1"/>
    </xf>
    <xf numFmtId="4" fontId="9" fillId="0" borderId="19" xfId="0" applyNumberFormat="1" applyFont="1" applyBorder="1" applyAlignment="1">
      <alignment vertical="center" wrapText="1"/>
    </xf>
    <xf numFmtId="4" fontId="9" fillId="7" borderId="17" xfId="0" applyNumberFormat="1" applyFont="1" applyFill="1" applyBorder="1" applyAlignment="1">
      <alignment vertical="center" wrapText="1"/>
    </xf>
    <xf numFmtId="4" fontId="9" fillId="7" borderId="18" xfId="0" applyNumberFormat="1" applyFont="1" applyFill="1" applyBorder="1" applyAlignment="1">
      <alignment vertical="center" wrapText="1"/>
    </xf>
    <xf numFmtId="4" fontId="9" fillId="7" borderId="19" xfId="0" applyNumberFormat="1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0" fillId="9" borderId="22" xfId="0" applyFill="1" applyBorder="1"/>
    <xf numFmtId="0" fontId="7" fillId="9" borderId="20" xfId="0" applyFont="1" applyFill="1" applyBorder="1" applyAlignment="1">
      <alignment horizontal="center" vertical="center" wrapText="1"/>
    </xf>
    <xf numFmtId="0" fontId="7" fillId="9" borderId="21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40" fontId="0" fillId="0" borderId="3" xfId="1" applyNumberFormat="1" applyFont="1" applyBorder="1" applyAlignment="1">
      <alignment horizontal="right" vertical="center" wrapText="1"/>
    </xf>
    <xf numFmtId="40" fontId="0" fillId="0" borderId="2" xfId="1" applyNumberFormat="1" applyFont="1" applyBorder="1" applyAlignment="1">
      <alignment horizontal="right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0" fontId="0" fillId="0" borderId="3" xfId="0" applyNumberFormat="1" applyBorder="1" applyAlignment="1">
      <alignment horizontal="right" vertical="center" wrapText="1"/>
    </xf>
    <xf numFmtId="40" fontId="0" fillId="0" borderId="2" xfId="0" applyNumberFormat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16" fillId="9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8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justify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6" fillId="9" borderId="3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47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9" borderId="4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9" borderId="3" xfId="0" applyFont="1" applyFill="1" applyBorder="1" applyAlignment="1">
      <alignment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5" borderId="2" xfId="0" applyNumberFormat="1" applyFont="1" applyFill="1" applyBorder="1"/>
    <xf numFmtId="3" fontId="2" fillId="4" borderId="53" xfId="0" applyNumberFormat="1" applyFont="1" applyFill="1" applyBorder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326365</xdr:colOff>
      <xdr:row>2</xdr:row>
      <xdr:rowOff>133350</xdr:rowOff>
    </xdr:from>
    <xdr:to>
      <xdr:col>0</xdr:col>
      <xdr:colOff>1485180</xdr:colOff>
      <xdr:row>6</xdr:row>
      <xdr:rowOff>123825</xdr:rowOff>
    </xdr:to>
    <xdr:pic>
      <xdr:nvPicPr>
        <xdr:cNvPr id="1133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365" y="457200"/>
          <a:ext cx="1158815" cy="2362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571501</xdr:colOff>
      <xdr:row>0</xdr:row>
      <xdr:rowOff>152400</xdr:rowOff>
    </xdr:from>
    <xdr:to>
      <xdr:col>0</xdr:col>
      <xdr:colOff>942975</xdr:colOff>
      <xdr:row>5</xdr:row>
      <xdr:rowOff>113759</xdr:rowOff>
    </xdr:to>
    <xdr:pic>
      <xdr:nvPicPr>
        <xdr:cNvPr id="8298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1" y="314325"/>
          <a:ext cx="371474" cy="77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1</xdr:row>
      <xdr:rowOff>19050</xdr:rowOff>
    </xdr:from>
    <xdr:to>
      <xdr:col>0</xdr:col>
      <xdr:colOff>952499</xdr:colOff>
      <xdr:row>5</xdr:row>
      <xdr:rowOff>142334</xdr:rowOff>
    </xdr:to>
    <xdr:pic>
      <xdr:nvPicPr>
        <xdr:cNvPr id="4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9050"/>
          <a:ext cx="371474" cy="77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619125</xdr:colOff>
      <xdr:row>1</xdr:row>
      <xdr:rowOff>9525</xdr:rowOff>
    </xdr:from>
    <xdr:to>
      <xdr:col>0</xdr:col>
      <xdr:colOff>990599</xdr:colOff>
      <xdr:row>5</xdr:row>
      <xdr:rowOff>132809</xdr:rowOff>
    </xdr:to>
    <xdr:pic>
      <xdr:nvPicPr>
        <xdr:cNvPr id="4" name="Picture 1" descr="logo PNU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71450"/>
          <a:ext cx="371474" cy="7709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6"/>
  <sheetViews>
    <sheetView tabSelected="1" view="pageBreakPreview" zoomScaleNormal="100" zoomScaleSheetLayoutView="100" workbookViewId="0">
      <selection activeCell="C18" sqref="C31:C32"/>
    </sheetView>
  </sheetViews>
  <sheetFormatPr defaultColWidth="8.85546875" defaultRowHeight="12.75" x14ac:dyDescent="0.2"/>
  <cols>
    <col min="1" max="1" width="32.140625" style="16" customWidth="1"/>
    <col min="2" max="2" width="33.7109375" style="1" customWidth="1"/>
    <col min="3" max="3" width="33.42578125" style="1" customWidth="1"/>
    <col min="4" max="4" width="39.7109375" style="1" customWidth="1"/>
    <col min="5" max="5" width="14.42578125" style="16" customWidth="1"/>
    <col min="6" max="6" width="15.28515625" style="17" customWidth="1"/>
    <col min="7" max="7" width="8.85546875" style="20"/>
    <col min="8" max="8" width="18.42578125" style="20" customWidth="1"/>
    <col min="9" max="11" width="8.85546875" style="20"/>
    <col min="12" max="16384" width="8.85546875" style="1"/>
  </cols>
  <sheetData>
    <row r="2" spans="1:7" x14ac:dyDescent="0.2">
      <c r="B2" s="211" t="s">
        <v>134</v>
      </c>
      <c r="C2" s="212"/>
      <c r="D2" s="212"/>
      <c r="E2" s="212"/>
      <c r="F2" s="213"/>
    </row>
    <row r="3" spans="1:7" x14ac:dyDescent="0.2">
      <c r="B3" s="214"/>
      <c r="C3" s="215"/>
      <c r="D3" s="215"/>
      <c r="E3" s="215"/>
      <c r="F3" s="216"/>
    </row>
    <row r="4" spans="1:7" ht="30" customHeight="1" x14ac:dyDescent="0.2">
      <c r="B4" s="351" t="s">
        <v>340</v>
      </c>
      <c r="C4" s="351"/>
      <c r="D4" s="351"/>
      <c r="E4" s="351"/>
      <c r="F4" s="351"/>
    </row>
    <row r="5" spans="1:7" x14ac:dyDescent="0.2">
      <c r="A5" s="155"/>
      <c r="B5" s="351" t="s">
        <v>339</v>
      </c>
      <c r="C5" s="351"/>
      <c r="D5" s="351"/>
      <c r="E5" s="351"/>
      <c r="F5" s="351"/>
    </row>
    <row r="6" spans="1:7" ht="131.25" customHeight="1" x14ac:dyDescent="0.2">
      <c r="B6" s="351" t="s">
        <v>338</v>
      </c>
      <c r="C6" s="351"/>
      <c r="D6" s="351"/>
      <c r="E6" s="351"/>
      <c r="F6" s="351"/>
    </row>
    <row r="7" spans="1:7" ht="56.25" customHeight="1" x14ac:dyDescent="0.2">
      <c r="B7" s="351" t="s">
        <v>341</v>
      </c>
      <c r="C7" s="351"/>
      <c r="D7" s="351"/>
      <c r="E7" s="351"/>
      <c r="F7" s="351"/>
    </row>
    <row r="8" spans="1:7" ht="27.75" customHeight="1" x14ac:dyDescent="0.2">
      <c r="B8" s="219" t="s">
        <v>332</v>
      </c>
      <c r="C8" s="219"/>
      <c r="D8" s="219"/>
      <c r="E8" s="219"/>
      <c r="F8" s="219"/>
    </row>
    <row r="9" spans="1:7" x14ac:dyDescent="0.2">
      <c r="A9" s="18"/>
      <c r="B9" s="19"/>
      <c r="C9" s="19"/>
      <c r="D9" s="19"/>
      <c r="E9" s="19"/>
      <c r="F9" s="19"/>
      <c r="G9" s="36"/>
    </row>
    <row r="10" spans="1:7" x14ac:dyDescent="0.2">
      <c r="A10" s="220" t="s">
        <v>136</v>
      </c>
      <c r="B10" s="220" t="s">
        <v>132</v>
      </c>
      <c r="C10" s="220" t="s">
        <v>135</v>
      </c>
      <c r="D10" s="220" t="s">
        <v>168</v>
      </c>
      <c r="E10" s="220" t="s">
        <v>133</v>
      </c>
      <c r="F10" s="220" t="s">
        <v>167</v>
      </c>
    </row>
    <row r="11" spans="1:7" x14ac:dyDescent="0.2">
      <c r="A11" s="221"/>
      <c r="B11" s="223"/>
      <c r="C11" s="223"/>
      <c r="D11" s="223"/>
      <c r="E11" s="221"/>
      <c r="F11" s="221"/>
    </row>
    <row r="12" spans="1:7" ht="38.25" customHeight="1" x14ac:dyDescent="0.2">
      <c r="A12" s="353" t="s">
        <v>334</v>
      </c>
      <c r="B12" s="224" t="s">
        <v>169</v>
      </c>
      <c r="C12" s="8" t="s">
        <v>175</v>
      </c>
      <c r="D12" s="4" t="s">
        <v>120</v>
      </c>
      <c r="E12" s="160" t="s">
        <v>116</v>
      </c>
      <c r="F12" s="162">
        <f>SUM('Memória de Cálculo'!G9)</f>
        <v>54891</v>
      </c>
    </row>
    <row r="13" spans="1:7" ht="25.5" x14ac:dyDescent="0.2">
      <c r="A13" s="354"/>
      <c r="B13" s="179"/>
      <c r="C13" s="2" t="s">
        <v>176</v>
      </c>
      <c r="D13" s="3" t="s">
        <v>157</v>
      </c>
      <c r="E13" s="161"/>
      <c r="F13" s="163"/>
    </row>
    <row r="14" spans="1:7" ht="51.75" customHeight="1" thickBot="1" x14ac:dyDescent="0.25">
      <c r="A14" s="354"/>
      <c r="B14" s="108" t="s">
        <v>241</v>
      </c>
      <c r="C14" s="2" t="s">
        <v>177</v>
      </c>
      <c r="D14" s="98" t="s">
        <v>158</v>
      </c>
      <c r="E14" s="161"/>
      <c r="F14" s="163"/>
    </row>
    <row r="15" spans="1:7" ht="36" x14ac:dyDescent="0.2">
      <c r="A15" s="354"/>
      <c r="B15" s="177" t="s">
        <v>26</v>
      </c>
      <c r="C15" s="9" t="s">
        <v>178</v>
      </c>
      <c r="D15" s="10" t="s">
        <v>21</v>
      </c>
      <c r="E15" s="164" t="s">
        <v>98</v>
      </c>
      <c r="F15" s="165">
        <f>SUM('Memória de Cálculo'!G15)</f>
        <v>54891</v>
      </c>
    </row>
    <row r="16" spans="1:7" ht="25.5" x14ac:dyDescent="0.2">
      <c r="A16" s="354"/>
      <c r="B16" s="179"/>
      <c r="C16" s="2" t="s">
        <v>125</v>
      </c>
      <c r="D16" s="3" t="s">
        <v>127</v>
      </c>
      <c r="E16" s="161"/>
      <c r="F16" s="166"/>
    </row>
    <row r="17" spans="1:7" ht="52.5" customHeight="1" thickBot="1" x14ac:dyDescent="0.25">
      <c r="A17" s="354"/>
      <c r="B17" s="108" t="s">
        <v>174</v>
      </c>
      <c r="C17" s="2" t="s">
        <v>179</v>
      </c>
      <c r="D17" s="98" t="s">
        <v>22</v>
      </c>
      <c r="E17" s="161"/>
      <c r="F17" s="166"/>
    </row>
    <row r="18" spans="1:7" ht="39.75" customHeight="1" x14ac:dyDescent="0.25">
      <c r="A18" s="354"/>
      <c r="B18" s="177" t="s">
        <v>23</v>
      </c>
      <c r="C18" s="109" t="s">
        <v>227</v>
      </c>
      <c r="D18" s="174" t="s">
        <v>229</v>
      </c>
      <c r="E18" s="168" t="s">
        <v>98</v>
      </c>
      <c r="F18" s="165">
        <f>SUM('Memória de Cálculo'!G22)</f>
        <v>86991</v>
      </c>
      <c r="G18" s="105"/>
    </row>
    <row r="19" spans="1:7" ht="33" customHeight="1" x14ac:dyDescent="0.25">
      <c r="A19" s="354"/>
      <c r="B19" s="239"/>
      <c r="C19" s="127" t="s">
        <v>226</v>
      </c>
      <c r="D19" s="175"/>
      <c r="E19" s="169"/>
      <c r="F19" s="176"/>
      <c r="G19" s="105"/>
    </row>
    <row r="20" spans="1:7" ht="37.5" customHeight="1" thickBot="1" x14ac:dyDescent="0.25">
      <c r="A20" s="355"/>
      <c r="B20" s="112" t="s">
        <v>228</v>
      </c>
      <c r="C20" s="120" t="s">
        <v>231</v>
      </c>
      <c r="D20" s="113" t="s">
        <v>230</v>
      </c>
      <c r="E20" s="222"/>
      <c r="F20" s="167"/>
    </row>
    <row r="21" spans="1:7" ht="25.5" customHeight="1" x14ac:dyDescent="0.2">
      <c r="A21" s="206" t="s">
        <v>334</v>
      </c>
      <c r="B21" s="236" t="s">
        <v>286</v>
      </c>
      <c r="C21" s="9" t="s">
        <v>184</v>
      </c>
      <c r="D21" s="10" t="s">
        <v>287</v>
      </c>
      <c r="E21" s="168" t="s">
        <v>119</v>
      </c>
      <c r="F21" s="165">
        <f>SUM('Memória de Cálculo'!G29)</f>
        <v>70941</v>
      </c>
    </row>
    <row r="22" spans="1:7" ht="25.5" x14ac:dyDescent="0.2">
      <c r="A22" s="240"/>
      <c r="B22" s="237"/>
      <c r="C22" s="2" t="s">
        <v>185</v>
      </c>
      <c r="D22" s="3" t="s">
        <v>288</v>
      </c>
      <c r="E22" s="169"/>
      <c r="F22" s="166"/>
    </row>
    <row r="23" spans="1:7" x14ac:dyDescent="0.2">
      <c r="A23" s="240"/>
      <c r="B23" s="238"/>
      <c r="C23" s="190" t="s">
        <v>186</v>
      </c>
      <c r="D23" s="180" t="s">
        <v>289</v>
      </c>
      <c r="E23" s="169"/>
      <c r="F23" s="166"/>
    </row>
    <row r="24" spans="1:7" ht="27" customHeight="1" thickBot="1" x14ac:dyDescent="0.25">
      <c r="A24" s="240"/>
      <c r="B24" s="11" t="s">
        <v>188</v>
      </c>
      <c r="C24" s="191"/>
      <c r="D24" s="181"/>
      <c r="E24" s="170"/>
      <c r="F24" s="167"/>
    </row>
    <row r="25" spans="1:7" ht="38.25" x14ac:dyDescent="0.2">
      <c r="A25" s="240"/>
      <c r="B25" s="236" t="s">
        <v>285</v>
      </c>
      <c r="C25" s="9" t="s">
        <v>187</v>
      </c>
      <c r="D25" s="10" t="s">
        <v>281</v>
      </c>
      <c r="E25" s="168" t="s">
        <v>98</v>
      </c>
      <c r="F25" s="165">
        <f>SUM('Memória de Cálculo'!G35)</f>
        <v>38841</v>
      </c>
    </row>
    <row r="26" spans="1:7" ht="36" x14ac:dyDescent="0.2">
      <c r="A26" s="240"/>
      <c r="B26" s="237"/>
      <c r="C26" s="2" t="s">
        <v>189</v>
      </c>
      <c r="D26" s="3" t="s">
        <v>282</v>
      </c>
      <c r="E26" s="169"/>
      <c r="F26" s="166"/>
    </row>
    <row r="27" spans="1:7" ht="25.5" x14ac:dyDescent="0.2">
      <c r="A27" s="240"/>
      <c r="B27" s="238"/>
      <c r="C27" s="190" t="s">
        <v>190</v>
      </c>
      <c r="D27" s="3" t="s">
        <v>283</v>
      </c>
      <c r="E27" s="169"/>
      <c r="F27" s="166"/>
    </row>
    <row r="28" spans="1:7" ht="26.25" thickBot="1" x14ac:dyDescent="0.25">
      <c r="A28" s="240"/>
      <c r="B28" s="11" t="s">
        <v>122</v>
      </c>
      <c r="C28" s="191"/>
      <c r="D28" s="12" t="s">
        <v>284</v>
      </c>
      <c r="E28" s="170"/>
      <c r="F28" s="167"/>
    </row>
    <row r="29" spans="1:7" ht="38.25" x14ac:dyDescent="0.2">
      <c r="A29" s="240"/>
      <c r="B29" s="177" t="s">
        <v>280</v>
      </c>
      <c r="C29" s="9" t="s">
        <v>192</v>
      </c>
      <c r="D29" s="10" t="s">
        <v>275</v>
      </c>
      <c r="E29" s="168" t="s">
        <v>101</v>
      </c>
      <c r="F29" s="171">
        <f>SUM('Memória de Cálculo'!G44)</f>
        <v>277900.40000000002</v>
      </c>
    </row>
    <row r="30" spans="1:7" ht="33" customHeight="1" x14ac:dyDescent="0.2">
      <c r="A30" s="240"/>
      <c r="B30" s="178"/>
      <c r="C30" s="2" t="s">
        <v>191</v>
      </c>
      <c r="D30" s="3" t="s">
        <v>276</v>
      </c>
      <c r="E30" s="169"/>
      <c r="F30" s="172"/>
    </row>
    <row r="31" spans="1:7" ht="24" customHeight="1" x14ac:dyDescent="0.2">
      <c r="A31" s="240"/>
      <c r="B31" s="179"/>
      <c r="C31" s="190" t="s">
        <v>193</v>
      </c>
      <c r="D31" s="3" t="s">
        <v>277</v>
      </c>
      <c r="E31" s="169"/>
      <c r="F31" s="172"/>
    </row>
    <row r="32" spans="1:7" ht="26.25" thickBot="1" x14ac:dyDescent="0.25">
      <c r="A32" s="240"/>
      <c r="B32" s="11" t="s">
        <v>118</v>
      </c>
      <c r="C32" s="191"/>
      <c r="D32" s="12" t="s">
        <v>278</v>
      </c>
      <c r="E32" s="170"/>
      <c r="F32" s="173"/>
    </row>
    <row r="33" spans="1:6" ht="38.25" x14ac:dyDescent="0.2">
      <c r="A33" s="240"/>
      <c r="B33" s="236" t="s">
        <v>279</v>
      </c>
      <c r="C33" s="109" t="s">
        <v>180</v>
      </c>
      <c r="D33" s="110" t="s">
        <v>272</v>
      </c>
      <c r="E33" s="197" t="s">
        <v>119</v>
      </c>
      <c r="F33" s="199">
        <f>SUM('Memória de Cálculo'!G53)</f>
        <v>97166.7</v>
      </c>
    </row>
    <row r="34" spans="1:6" ht="36" x14ac:dyDescent="0.2">
      <c r="A34" s="240"/>
      <c r="B34" s="237"/>
      <c r="C34" s="107" t="s">
        <v>194</v>
      </c>
      <c r="D34" s="111" t="s">
        <v>273</v>
      </c>
      <c r="E34" s="185"/>
      <c r="F34" s="200"/>
    </row>
    <row r="35" spans="1:6" x14ac:dyDescent="0.2">
      <c r="A35" s="240"/>
      <c r="B35" s="238"/>
      <c r="C35" s="189" t="s">
        <v>195</v>
      </c>
      <c r="D35" s="182" t="s">
        <v>274</v>
      </c>
      <c r="E35" s="185"/>
      <c r="F35" s="200"/>
    </row>
    <row r="36" spans="1:6" ht="37.5" customHeight="1" thickBot="1" x14ac:dyDescent="0.25">
      <c r="A36" s="240"/>
      <c r="B36" s="112" t="s">
        <v>123</v>
      </c>
      <c r="C36" s="210"/>
      <c r="D36" s="235"/>
      <c r="E36" s="198"/>
      <c r="F36" s="201"/>
    </row>
    <row r="37" spans="1:6" ht="25.5" x14ac:dyDescent="0.2">
      <c r="A37" s="240"/>
      <c r="B37" s="236" t="s">
        <v>268</v>
      </c>
      <c r="C37" s="109" t="s">
        <v>196</v>
      </c>
      <c r="D37" s="110" t="s">
        <v>269</v>
      </c>
      <c r="E37" s="197" t="s">
        <v>98</v>
      </c>
      <c r="F37" s="199">
        <f>SUM('Memória de Cálculo'!G61)</f>
        <v>44201.7</v>
      </c>
    </row>
    <row r="38" spans="1:6" ht="36" x14ac:dyDescent="0.2">
      <c r="A38" s="240"/>
      <c r="B38" s="237"/>
      <c r="C38" s="107" t="s">
        <v>197</v>
      </c>
      <c r="D38" s="111" t="s">
        <v>270</v>
      </c>
      <c r="E38" s="185"/>
      <c r="F38" s="200"/>
    </row>
    <row r="39" spans="1:6" ht="14.25" customHeight="1" x14ac:dyDescent="0.2">
      <c r="A39" s="240"/>
      <c r="B39" s="238"/>
      <c r="C39" s="189" t="s">
        <v>24</v>
      </c>
      <c r="D39" s="111" t="s">
        <v>117</v>
      </c>
      <c r="E39" s="185"/>
      <c r="F39" s="200"/>
    </row>
    <row r="40" spans="1:6" ht="24.75" thickBot="1" x14ac:dyDescent="0.25">
      <c r="A40" s="240"/>
      <c r="B40" s="112" t="s">
        <v>124</v>
      </c>
      <c r="C40" s="210"/>
      <c r="D40" s="113" t="s">
        <v>271</v>
      </c>
      <c r="E40" s="198"/>
      <c r="F40" s="201"/>
    </row>
    <row r="41" spans="1:6" ht="13.5" thickBot="1" x14ac:dyDescent="0.25">
      <c r="A41" s="241"/>
      <c r="B41" s="31" t="s">
        <v>137</v>
      </c>
      <c r="C41" s="32"/>
      <c r="D41" s="33"/>
      <c r="E41" s="34"/>
      <c r="F41" s="35">
        <f>SUM(F12:F40)</f>
        <v>725823.79999999993</v>
      </c>
    </row>
    <row r="42" spans="1:6" ht="48" x14ac:dyDescent="0.2">
      <c r="A42" s="202" t="s">
        <v>337</v>
      </c>
      <c r="B42" s="177" t="s">
        <v>13</v>
      </c>
      <c r="C42" s="9" t="s">
        <v>198</v>
      </c>
      <c r="D42" s="10" t="s">
        <v>129</v>
      </c>
      <c r="E42" s="168" t="s">
        <v>131</v>
      </c>
      <c r="F42" s="171">
        <f>SUM('Memória de Cálculo'!G71)</f>
        <v>201502.4</v>
      </c>
    </row>
    <row r="43" spans="1:6" ht="38.25" x14ac:dyDescent="0.2">
      <c r="A43" s="203"/>
      <c r="B43" s="178"/>
      <c r="C43" s="2" t="s">
        <v>199</v>
      </c>
      <c r="D43" s="3" t="s">
        <v>130</v>
      </c>
      <c r="E43" s="169"/>
      <c r="F43" s="176"/>
    </row>
    <row r="44" spans="1:6" ht="51" x14ac:dyDescent="0.2">
      <c r="A44" s="203"/>
      <c r="B44" s="179"/>
      <c r="C44" s="190" t="s">
        <v>200</v>
      </c>
      <c r="D44" s="3" t="s">
        <v>20</v>
      </c>
      <c r="E44" s="169"/>
      <c r="F44" s="176"/>
    </row>
    <row r="45" spans="1:6" ht="51.75" thickBot="1" x14ac:dyDescent="0.25">
      <c r="A45" s="203"/>
      <c r="B45" s="11" t="s">
        <v>97</v>
      </c>
      <c r="C45" s="191"/>
      <c r="D45" s="12" t="s">
        <v>171</v>
      </c>
      <c r="E45" s="170"/>
      <c r="F45" s="205"/>
    </row>
    <row r="46" spans="1:6" ht="38.25" x14ac:dyDescent="0.2">
      <c r="A46" s="203"/>
      <c r="B46" s="177" t="s">
        <v>14</v>
      </c>
      <c r="C46" s="9" t="s">
        <v>201</v>
      </c>
      <c r="D46" s="14" t="s">
        <v>172</v>
      </c>
      <c r="E46" s="168" t="s">
        <v>99</v>
      </c>
      <c r="F46" s="171">
        <f>SUM('Memória de Cálculo'!G78)</f>
        <v>124441</v>
      </c>
    </row>
    <row r="47" spans="1:6" ht="60" x14ac:dyDescent="0.2">
      <c r="A47" s="203"/>
      <c r="B47" s="178"/>
      <c r="C47" s="2" t="s">
        <v>202</v>
      </c>
      <c r="D47" s="6" t="s">
        <v>173</v>
      </c>
      <c r="E47" s="169"/>
      <c r="F47" s="176"/>
    </row>
    <row r="48" spans="1:6" ht="38.25" customHeight="1" x14ac:dyDescent="0.2">
      <c r="A48" s="203"/>
      <c r="B48" s="179"/>
      <c r="C48" s="190" t="s">
        <v>203</v>
      </c>
      <c r="D48" s="6" t="s">
        <v>138</v>
      </c>
      <c r="E48" s="169"/>
      <c r="F48" s="176"/>
    </row>
    <row r="49" spans="1:8" ht="26.25" thickBot="1" x14ac:dyDescent="0.25">
      <c r="A49" s="203"/>
      <c r="B49" s="11" t="s">
        <v>237</v>
      </c>
      <c r="C49" s="191"/>
      <c r="D49" s="12" t="s">
        <v>139</v>
      </c>
      <c r="E49" s="170"/>
      <c r="F49" s="205"/>
    </row>
    <row r="50" spans="1:8" ht="25.5" x14ac:dyDescent="0.2">
      <c r="A50" s="203"/>
      <c r="B50" s="177" t="s">
        <v>15</v>
      </c>
      <c r="C50" s="109" t="s">
        <v>233</v>
      </c>
      <c r="D50" s="121" t="s">
        <v>232</v>
      </c>
      <c r="E50" s="168" t="s">
        <v>100</v>
      </c>
      <c r="F50" s="171">
        <f>SUM('Memória de Cálculo'!G87)</f>
        <v>638060.26</v>
      </c>
    </row>
    <row r="51" spans="1:8" ht="54" customHeight="1" x14ac:dyDescent="0.2">
      <c r="A51" s="203"/>
      <c r="B51" s="178"/>
      <c r="C51" s="107" t="s">
        <v>234</v>
      </c>
      <c r="D51" s="116" t="s">
        <v>238</v>
      </c>
      <c r="E51" s="169"/>
      <c r="F51" s="176"/>
    </row>
    <row r="52" spans="1:8" ht="24" customHeight="1" thickBot="1" x14ac:dyDescent="0.25">
      <c r="A52" s="203"/>
      <c r="B52" s="11" t="s">
        <v>236</v>
      </c>
      <c r="C52" s="117" t="s">
        <v>235</v>
      </c>
      <c r="D52" s="352" t="s">
        <v>239</v>
      </c>
      <c r="E52" s="170"/>
      <c r="F52" s="205"/>
      <c r="H52" s="37"/>
    </row>
    <row r="53" spans="1:8" ht="51" x14ac:dyDescent="0.2">
      <c r="A53" s="203"/>
      <c r="B53" s="177" t="s">
        <v>27</v>
      </c>
      <c r="C53" s="9" t="s">
        <v>204</v>
      </c>
      <c r="D53" s="14" t="s">
        <v>240</v>
      </c>
      <c r="E53" s="168" t="s">
        <v>131</v>
      </c>
      <c r="F53" s="171">
        <f>SUM('Memória de Cálculo'!G96)</f>
        <v>514755.6</v>
      </c>
      <c r="H53" s="37"/>
    </row>
    <row r="54" spans="1:8" ht="38.25" x14ac:dyDescent="0.2">
      <c r="A54" s="203"/>
      <c r="B54" s="178"/>
      <c r="C54" s="2" t="s">
        <v>205</v>
      </c>
      <c r="D54" s="6" t="s">
        <v>140</v>
      </c>
      <c r="E54" s="169"/>
      <c r="F54" s="176"/>
      <c r="H54" s="37"/>
    </row>
    <row r="55" spans="1:8" ht="48.75" thickBot="1" x14ac:dyDescent="0.25">
      <c r="A55" s="203"/>
      <c r="B55" s="11" t="s">
        <v>209</v>
      </c>
      <c r="C55" s="5" t="s">
        <v>206</v>
      </c>
      <c r="D55" s="154" t="s">
        <v>141</v>
      </c>
      <c r="E55" s="170"/>
      <c r="F55" s="205"/>
      <c r="H55" s="37"/>
    </row>
    <row r="56" spans="1:8" ht="38.25" x14ac:dyDescent="0.2">
      <c r="A56" s="203"/>
      <c r="B56" s="187" t="s">
        <v>16</v>
      </c>
      <c r="C56" s="114" t="s">
        <v>207</v>
      </c>
      <c r="D56" s="115" t="s">
        <v>142</v>
      </c>
      <c r="E56" s="185" t="s">
        <v>131</v>
      </c>
      <c r="F56" s="183">
        <f>SUM('Memória de Cálculo'!G103)</f>
        <v>96835</v>
      </c>
      <c r="H56" s="37"/>
    </row>
    <row r="57" spans="1:8" ht="25.5" x14ac:dyDescent="0.2">
      <c r="A57" s="203"/>
      <c r="B57" s="188"/>
      <c r="C57" s="107" t="s">
        <v>208</v>
      </c>
      <c r="D57" s="116" t="s">
        <v>143</v>
      </c>
      <c r="E57" s="185"/>
      <c r="F57" s="183"/>
      <c r="H57" s="37"/>
    </row>
    <row r="58" spans="1:8" ht="46.5" customHeight="1" x14ac:dyDescent="0.2">
      <c r="A58" s="203"/>
      <c r="B58" s="117" t="s">
        <v>210</v>
      </c>
      <c r="C58" s="153"/>
      <c r="D58" s="352" t="s">
        <v>144</v>
      </c>
      <c r="E58" s="186"/>
      <c r="F58" s="184"/>
      <c r="H58" s="37"/>
    </row>
    <row r="59" spans="1:8" ht="13.5" thickBot="1" x14ac:dyDescent="0.25">
      <c r="A59" s="204"/>
      <c r="B59" s="26" t="s">
        <v>137</v>
      </c>
      <c r="C59" s="27"/>
      <c r="D59" s="28"/>
      <c r="E59" s="29"/>
      <c r="F59" s="30">
        <f>SUM(F42:F58)</f>
        <v>1575594.26</v>
      </c>
    </row>
    <row r="60" spans="1:8" ht="38.25" x14ac:dyDescent="0.2">
      <c r="A60" s="206" t="s">
        <v>335</v>
      </c>
      <c r="B60" s="177" t="s">
        <v>17</v>
      </c>
      <c r="C60" s="9" t="s">
        <v>180</v>
      </c>
      <c r="D60" s="10" t="s">
        <v>145</v>
      </c>
      <c r="E60" s="168" t="s">
        <v>131</v>
      </c>
      <c r="F60" s="171">
        <f>SUM('Memória de Cálculo'!G110)</f>
        <v>49220</v>
      </c>
    </row>
    <row r="61" spans="1:8" ht="48" x14ac:dyDescent="0.2">
      <c r="A61" s="203"/>
      <c r="B61" s="178"/>
      <c r="C61" s="2" t="s">
        <v>104</v>
      </c>
      <c r="D61" s="3" t="s">
        <v>146</v>
      </c>
      <c r="E61" s="169"/>
      <c r="F61" s="176"/>
    </row>
    <row r="62" spans="1:8" ht="24" customHeight="1" x14ac:dyDescent="0.2">
      <c r="A62" s="203"/>
      <c r="B62" s="179"/>
      <c r="C62" s="190" t="s">
        <v>102</v>
      </c>
      <c r="D62" s="180" t="s">
        <v>147</v>
      </c>
      <c r="E62" s="169"/>
      <c r="F62" s="176"/>
    </row>
    <row r="63" spans="1:8" ht="36.75" thickBot="1" x14ac:dyDescent="0.25">
      <c r="A63" s="203"/>
      <c r="B63" s="11" t="s">
        <v>211</v>
      </c>
      <c r="C63" s="191"/>
      <c r="D63" s="181"/>
      <c r="E63" s="170"/>
      <c r="F63" s="205"/>
    </row>
    <row r="64" spans="1:8" ht="38.25" customHeight="1" x14ac:dyDescent="0.2">
      <c r="A64" s="203"/>
      <c r="B64" s="177" t="s">
        <v>18</v>
      </c>
      <c r="C64" s="9" t="s">
        <v>224</v>
      </c>
      <c r="D64" s="14" t="s">
        <v>148</v>
      </c>
      <c r="E64" s="168" t="s">
        <v>131</v>
      </c>
      <c r="F64" s="171">
        <f>SUM('Memória de Cálculo'!G116)</f>
        <v>94160</v>
      </c>
    </row>
    <row r="65" spans="1:6" ht="63.75" x14ac:dyDescent="0.2">
      <c r="A65" s="203"/>
      <c r="B65" s="178"/>
      <c r="C65" s="2" t="s">
        <v>223</v>
      </c>
      <c r="D65" s="6" t="s">
        <v>149</v>
      </c>
      <c r="E65" s="169"/>
      <c r="F65" s="176"/>
    </row>
    <row r="66" spans="1:6" ht="36" customHeight="1" x14ac:dyDescent="0.2">
      <c r="A66" s="203"/>
      <c r="B66" s="179"/>
      <c r="C66" s="190" t="s">
        <v>222</v>
      </c>
      <c r="D66" s="6" t="s">
        <v>150</v>
      </c>
      <c r="E66" s="169"/>
      <c r="F66" s="176"/>
    </row>
    <row r="67" spans="1:6" ht="48.75" thickBot="1" x14ac:dyDescent="0.25">
      <c r="A67" s="203"/>
      <c r="B67" s="11" t="s">
        <v>212</v>
      </c>
      <c r="C67" s="191"/>
      <c r="D67" s="12" t="s">
        <v>151</v>
      </c>
      <c r="E67" s="170"/>
      <c r="F67" s="205"/>
    </row>
    <row r="68" spans="1:6" ht="38.25" customHeight="1" x14ac:dyDescent="0.2">
      <c r="A68" s="203"/>
      <c r="B68" s="207" t="s">
        <v>19</v>
      </c>
      <c r="C68" s="8" t="s">
        <v>180</v>
      </c>
      <c r="D68" s="13" t="s">
        <v>159</v>
      </c>
      <c r="E68" s="168" t="s">
        <v>131</v>
      </c>
      <c r="F68" s="171">
        <f>SUM('Memória de Cálculo'!G122)</f>
        <v>94160</v>
      </c>
    </row>
    <row r="69" spans="1:6" ht="51" x14ac:dyDescent="0.2">
      <c r="A69" s="203"/>
      <c r="B69" s="208"/>
      <c r="C69" s="2" t="s">
        <v>223</v>
      </c>
      <c r="D69" s="6" t="s">
        <v>160</v>
      </c>
      <c r="E69" s="169"/>
      <c r="F69" s="176"/>
    </row>
    <row r="70" spans="1:6" ht="36" customHeight="1" x14ac:dyDescent="0.2">
      <c r="A70" s="203"/>
      <c r="B70" s="209"/>
      <c r="C70" s="190" t="s">
        <v>222</v>
      </c>
      <c r="D70" s="6" t="s">
        <v>161</v>
      </c>
      <c r="E70" s="169"/>
      <c r="F70" s="176"/>
    </row>
    <row r="71" spans="1:6" ht="48" x14ac:dyDescent="0.2">
      <c r="A71" s="203"/>
      <c r="B71" s="5" t="s">
        <v>213</v>
      </c>
      <c r="C71" s="192"/>
      <c r="D71" s="6" t="s">
        <v>162</v>
      </c>
      <c r="E71" s="160"/>
      <c r="F71" s="162"/>
    </row>
    <row r="72" spans="1:6" ht="13.5" thickBot="1" x14ac:dyDescent="0.25">
      <c r="A72" s="204"/>
      <c r="B72" s="26" t="s">
        <v>137</v>
      </c>
      <c r="C72" s="27"/>
      <c r="D72" s="28"/>
      <c r="E72" s="29"/>
      <c r="F72" s="30">
        <f>SUM(F60:F71)</f>
        <v>237540</v>
      </c>
    </row>
    <row r="73" spans="1:6" ht="36" x14ac:dyDescent="0.2">
      <c r="A73" s="206" t="s">
        <v>336</v>
      </c>
      <c r="B73" s="177" t="s">
        <v>28</v>
      </c>
      <c r="C73" s="9" t="s">
        <v>221</v>
      </c>
      <c r="D73" s="10" t="s">
        <v>152</v>
      </c>
      <c r="E73" s="168" t="s">
        <v>131</v>
      </c>
      <c r="F73" s="231">
        <f>SUM('Memória de Cálculo'!G130)</f>
        <v>614180</v>
      </c>
    </row>
    <row r="74" spans="1:6" ht="25.5" x14ac:dyDescent="0.2">
      <c r="A74" s="240"/>
      <c r="B74" s="178"/>
      <c r="C74" s="190" t="s">
        <v>220</v>
      </c>
      <c r="D74" s="3" t="s">
        <v>153</v>
      </c>
      <c r="E74" s="169"/>
      <c r="F74" s="232"/>
    </row>
    <row r="75" spans="1:6" ht="38.25" x14ac:dyDescent="0.2">
      <c r="A75" s="240"/>
      <c r="B75" s="178"/>
      <c r="C75" s="192"/>
      <c r="D75" s="3" t="s">
        <v>154</v>
      </c>
      <c r="E75" s="169"/>
      <c r="F75" s="232"/>
    </row>
    <row r="76" spans="1:6" ht="25.5" customHeight="1" x14ac:dyDescent="0.2">
      <c r="A76" s="240"/>
      <c r="B76" s="178"/>
      <c r="C76" s="190" t="s">
        <v>219</v>
      </c>
      <c r="D76" s="3" t="s">
        <v>342</v>
      </c>
      <c r="E76" s="169"/>
      <c r="F76" s="232"/>
    </row>
    <row r="77" spans="1:6" ht="25.5" x14ac:dyDescent="0.2">
      <c r="A77" s="240"/>
      <c r="B77" s="179"/>
      <c r="C77" s="193"/>
      <c r="D77" s="3" t="s">
        <v>156</v>
      </c>
      <c r="E77" s="169"/>
      <c r="F77" s="232"/>
    </row>
    <row r="78" spans="1:6" ht="36.75" thickBot="1" x14ac:dyDescent="0.25">
      <c r="A78" s="240"/>
      <c r="B78" s="11" t="s">
        <v>214</v>
      </c>
      <c r="C78" s="191"/>
      <c r="D78" s="12" t="s">
        <v>163</v>
      </c>
      <c r="E78" s="170"/>
      <c r="F78" s="233"/>
    </row>
    <row r="79" spans="1:6" ht="48" x14ac:dyDescent="0.2">
      <c r="A79" s="240"/>
      <c r="B79" s="177" t="s">
        <v>8</v>
      </c>
      <c r="C79" s="15" t="s">
        <v>218</v>
      </c>
      <c r="D79" s="14" t="s">
        <v>164</v>
      </c>
      <c r="E79" s="168" t="s">
        <v>131</v>
      </c>
      <c r="F79" s="228">
        <f>SUM('Memória de Cálculo'!G139)</f>
        <v>481232.5</v>
      </c>
    </row>
    <row r="80" spans="1:6" ht="36" x14ac:dyDescent="0.2">
      <c r="A80" s="240"/>
      <c r="B80" s="178"/>
      <c r="C80" s="7" t="s">
        <v>217</v>
      </c>
      <c r="D80" s="6" t="s">
        <v>165</v>
      </c>
      <c r="E80" s="169"/>
      <c r="F80" s="229"/>
    </row>
    <row r="81" spans="1:11" ht="24" customHeight="1" x14ac:dyDescent="0.2">
      <c r="A81" s="240"/>
      <c r="B81" s="179"/>
      <c r="C81" s="190" t="s">
        <v>216</v>
      </c>
      <c r="D81" s="180" t="s">
        <v>166</v>
      </c>
      <c r="E81" s="169"/>
      <c r="F81" s="229"/>
    </row>
    <row r="82" spans="1:11" ht="24.75" thickBot="1" x14ac:dyDescent="0.25">
      <c r="A82" s="240"/>
      <c r="B82" s="11" t="s">
        <v>215</v>
      </c>
      <c r="C82" s="191"/>
      <c r="D82" s="181"/>
      <c r="E82" s="170"/>
      <c r="F82" s="230"/>
    </row>
    <row r="83" spans="1:11" ht="38.25" x14ac:dyDescent="0.2">
      <c r="A83" s="240"/>
      <c r="B83" s="177" t="s">
        <v>261</v>
      </c>
      <c r="C83" s="9" t="s">
        <v>181</v>
      </c>
      <c r="D83" s="10" t="s">
        <v>262</v>
      </c>
      <c r="E83" s="164" t="s">
        <v>101</v>
      </c>
      <c r="F83" s="165">
        <f>SUM('Memória de Cálculo'!G155)</f>
        <v>865630</v>
      </c>
    </row>
    <row r="84" spans="1:11" ht="38.25" x14ac:dyDescent="0.2">
      <c r="A84" s="240"/>
      <c r="B84" s="217"/>
      <c r="C84" s="190" t="s">
        <v>182</v>
      </c>
      <c r="D84" s="3" t="s">
        <v>263</v>
      </c>
      <c r="E84" s="161"/>
      <c r="F84" s="166"/>
    </row>
    <row r="85" spans="1:11" x14ac:dyDescent="0.2">
      <c r="A85" s="240"/>
      <c r="B85" s="217"/>
      <c r="C85" s="192"/>
      <c r="D85" s="3" t="s">
        <v>264</v>
      </c>
      <c r="E85" s="161"/>
      <c r="F85" s="166"/>
    </row>
    <row r="86" spans="1:11" ht="57.75" customHeight="1" x14ac:dyDescent="0.2">
      <c r="A86" s="240"/>
      <c r="B86" s="217"/>
      <c r="C86" s="190" t="s">
        <v>183</v>
      </c>
      <c r="D86" s="3" t="s">
        <v>265</v>
      </c>
      <c r="E86" s="161"/>
      <c r="F86" s="166"/>
    </row>
    <row r="87" spans="1:11" ht="25.5" x14ac:dyDescent="0.2">
      <c r="A87" s="240"/>
      <c r="B87" s="218"/>
      <c r="C87" s="193"/>
      <c r="D87" s="3" t="s">
        <v>266</v>
      </c>
      <c r="E87" s="161"/>
      <c r="F87" s="166"/>
    </row>
    <row r="88" spans="1:11" ht="36.75" thickBot="1" x14ac:dyDescent="0.25">
      <c r="A88" s="240"/>
      <c r="B88" s="11" t="s">
        <v>121</v>
      </c>
      <c r="C88" s="191"/>
      <c r="D88" s="12" t="s">
        <v>267</v>
      </c>
      <c r="E88" s="234"/>
      <c r="F88" s="167"/>
    </row>
    <row r="89" spans="1:11" x14ac:dyDescent="0.2">
      <c r="A89" s="241"/>
      <c r="B89" s="28" t="s">
        <v>137</v>
      </c>
      <c r="C89" s="22"/>
      <c r="D89" s="23"/>
      <c r="E89" s="24"/>
      <c r="F89" s="25">
        <f>SUM(F73:F82)</f>
        <v>1095412.5</v>
      </c>
    </row>
    <row r="90" spans="1:11" x14ac:dyDescent="0.2">
      <c r="A90" s="225" t="s">
        <v>94</v>
      </c>
      <c r="B90" s="226"/>
      <c r="C90" s="226"/>
      <c r="D90" s="226"/>
      <c r="E90" s="227"/>
      <c r="F90" s="39">
        <f>SUM('AWP 2013'!L126,'AWP 2014'!L125,'AWP 2015'!L125)</f>
        <v>4205608</v>
      </c>
      <c r="G90" s="38"/>
      <c r="H90" s="38"/>
      <c r="I90" s="38"/>
      <c r="J90" s="38"/>
      <c r="K90" s="38"/>
    </row>
    <row r="91" spans="1:11" x14ac:dyDescent="0.2">
      <c r="A91" s="194" t="s">
        <v>95</v>
      </c>
      <c r="B91" s="195"/>
      <c r="C91" s="195"/>
      <c r="D91" s="195"/>
      <c r="E91" s="196"/>
      <c r="F91" s="40">
        <f>SUM('AWP 2013'!L127,'AWP 2014'!L126,'AWP 2015'!L126)</f>
        <v>294392.56000000006</v>
      </c>
      <c r="G91" s="38"/>
      <c r="H91" s="38"/>
      <c r="I91" s="38"/>
      <c r="J91" s="38"/>
      <c r="K91" s="38"/>
    </row>
    <row r="92" spans="1:11" x14ac:dyDescent="0.2">
      <c r="A92" s="157" t="s">
        <v>96</v>
      </c>
      <c r="B92" s="158"/>
      <c r="C92" s="158"/>
      <c r="D92" s="158"/>
      <c r="E92" s="159"/>
      <c r="F92" s="128">
        <f>SUM(F90:F91)</f>
        <v>4500000.5600000005</v>
      </c>
      <c r="G92" s="21"/>
      <c r="H92" s="21"/>
      <c r="I92" s="21"/>
      <c r="J92" s="21"/>
      <c r="K92" s="21"/>
    </row>
    <row r="96" spans="1:11" x14ac:dyDescent="0.2">
      <c r="E96" s="16" t="s">
        <v>103</v>
      </c>
    </row>
  </sheetData>
  <mergeCells count="97">
    <mergeCell ref="E46:E49"/>
    <mergeCell ref="F46:F49"/>
    <mergeCell ref="F18:F20"/>
    <mergeCell ref="E21:E24"/>
    <mergeCell ref="F21:F24"/>
    <mergeCell ref="B29:B31"/>
    <mergeCell ref="B5:F5"/>
    <mergeCell ref="A12:A20"/>
    <mergeCell ref="A21:A41"/>
    <mergeCell ref="A10:A11"/>
    <mergeCell ref="B10:B11"/>
    <mergeCell ref="C10:C11"/>
    <mergeCell ref="D10:D11"/>
    <mergeCell ref="E37:E40"/>
    <mergeCell ref="E53:E55"/>
    <mergeCell ref="B12:B13"/>
    <mergeCell ref="B15:B16"/>
    <mergeCell ref="C23:C24"/>
    <mergeCell ref="C27:C28"/>
    <mergeCell ref="D23:D24"/>
    <mergeCell ref="E25:E28"/>
    <mergeCell ref="D35:D36"/>
    <mergeCell ref="B25:B27"/>
    <mergeCell ref="B18:B19"/>
    <mergeCell ref="E50:E52"/>
    <mergeCell ref="B53:B54"/>
    <mergeCell ref="B42:B44"/>
    <mergeCell ref="B33:B35"/>
    <mergeCell ref="B37:B39"/>
    <mergeCell ref="B21:B23"/>
    <mergeCell ref="B2:F3"/>
    <mergeCell ref="C84:C85"/>
    <mergeCell ref="B4:F4"/>
    <mergeCell ref="F83:F88"/>
    <mergeCell ref="B83:B87"/>
    <mergeCell ref="B6:F6"/>
    <mergeCell ref="B8:F8"/>
    <mergeCell ref="B7:F7"/>
    <mergeCell ref="E10:E11"/>
    <mergeCell ref="E18:E20"/>
    <mergeCell ref="E79:E82"/>
    <mergeCell ref="F79:F82"/>
    <mergeCell ref="F64:F67"/>
    <mergeCell ref="E64:E67"/>
    <mergeCell ref="E73:E78"/>
    <mergeCell ref="D81:D82"/>
    <mergeCell ref="F73:F78"/>
    <mergeCell ref="B64:B66"/>
    <mergeCell ref="F53:F55"/>
    <mergeCell ref="C86:C88"/>
    <mergeCell ref="E83:E88"/>
    <mergeCell ref="F37:F40"/>
    <mergeCell ref="F10:F11"/>
    <mergeCell ref="A91:E91"/>
    <mergeCell ref="E33:E36"/>
    <mergeCell ref="F33:F36"/>
    <mergeCell ref="A42:A59"/>
    <mergeCell ref="E42:E45"/>
    <mergeCell ref="F42:F45"/>
    <mergeCell ref="A60:A72"/>
    <mergeCell ref="E60:E63"/>
    <mergeCell ref="F60:F63"/>
    <mergeCell ref="B68:B70"/>
    <mergeCell ref="C35:C36"/>
    <mergeCell ref="C39:C40"/>
    <mergeCell ref="C44:C45"/>
    <mergeCell ref="C48:C49"/>
    <mergeCell ref="A90:E90"/>
    <mergeCell ref="B79:B81"/>
    <mergeCell ref="C74:C75"/>
    <mergeCell ref="B73:B77"/>
    <mergeCell ref="A73:A89"/>
    <mergeCell ref="F50:F52"/>
    <mergeCell ref="B46:B48"/>
    <mergeCell ref="B50:B51"/>
    <mergeCell ref="A92:E92"/>
    <mergeCell ref="E12:E14"/>
    <mergeCell ref="F12:F14"/>
    <mergeCell ref="E15:E17"/>
    <mergeCell ref="F15:F17"/>
    <mergeCell ref="F25:F28"/>
    <mergeCell ref="E29:E32"/>
    <mergeCell ref="F29:F32"/>
    <mergeCell ref="D18:D19"/>
    <mergeCell ref="F68:F71"/>
    <mergeCell ref="B60:B62"/>
    <mergeCell ref="D62:D63"/>
    <mergeCell ref="F56:F58"/>
    <mergeCell ref="E56:E58"/>
    <mergeCell ref="B56:B57"/>
    <mergeCell ref="E68:E71"/>
    <mergeCell ref="C62:C63"/>
    <mergeCell ref="C66:C67"/>
    <mergeCell ref="C70:C71"/>
    <mergeCell ref="C76:C78"/>
    <mergeCell ref="C81:C82"/>
    <mergeCell ref="C31:C32"/>
  </mergeCells>
  <phoneticPr fontId="3" type="noConversion"/>
  <printOptions horizontalCentered="1" verticalCentered="1"/>
  <pageMargins left="0.19685039370078741" right="0.19685039370078741" top="0.15748031496062992" bottom="0.31496062992125984" header="0.15748031496062992" footer="0.23622047244094491"/>
  <pageSetup paperSize="9" scale="80" orientation="landscape" r:id="rId1"/>
  <headerFooter alignWithMargins="0"/>
  <rowBreaks count="4" manualBreakCount="4">
    <brk id="20" max="5" man="1"/>
    <brk id="41" max="16383" man="1"/>
    <brk id="59" max="16383" man="1"/>
    <brk id="7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8"/>
  <sheetViews>
    <sheetView tabSelected="1" view="pageBreakPreview" topLeftCell="A25" zoomScaleNormal="100" zoomScaleSheetLayoutView="100" workbookViewId="0">
      <selection activeCell="C18" sqref="C31:C32"/>
    </sheetView>
  </sheetViews>
  <sheetFormatPr defaultColWidth="8.85546875" defaultRowHeight="12.75" x14ac:dyDescent="0.2"/>
  <cols>
    <col min="1" max="1" width="25.7109375" style="16" customWidth="1"/>
    <col min="2" max="2" width="25.42578125" style="1" customWidth="1"/>
    <col min="3" max="3" width="38.42578125" style="1" customWidth="1"/>
    <col min="4" max="7" width="6.7109375" style="1" bestFit="1" customWidth="1"/>
    <col min="8" max="8" width="11.42578125" style="1" customWidth="1"/>
    <col min="9" max="9" width="10.140625" style="1" customWidth="1"/>
    <col min="10" max="10" width="10.28515625" style="1" customWidth="1"/>
    <col min="11" max="11" width="33.28515625" style="1" customWidth="1"/>
    <col min="12" max="12" width="14" style="1" customWidth="1"/>
    <col min="13" max="14" width="8.85546875" style="1"/>
    <col min="15" max="16" width="10.85546875" style="1" bestFit="1" customWidth="1"/>
    <col min="17" max="16384" width="8.85546875" style="1"/>
  </cols>
  <sheetData>
    <row r="1" spans="1:12" s="49" customFormat="1" x14ac:dyDescent="0.2">
      <c r="A1" s="43"/>
      <c r="B1" s="44"/>
      <c r="C1" s="45"/>
      <c r="D1" s="45"/>
      <c r="E1" s="46"/>
      <c r="F1" s="45"/>
      <c r="G1" s="47"/>
      <c r="H1" s="48"/>
      <c r="I1" s="47"/>
      <c r="K1" s="45"/>
      <c r="L1" s="45"/>
    </row>
    <row r="2" spans="1:12" s="49" customFormat="1" x14ac:dyDescent="0.2">
      <c r="A2" s="43"/>
      <c r="B2" s="243" t="s">
        <v>330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50" customFormat="1" x14ac:dyDescent="0.2">
      <c r="A3" s="43"/>
      <c r="B3" s="219" t="s">
        <v>327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50" customFormat="1" x14ac:dyDescent="0.2">
      <c r="A4" s="43"/>
      <c r="B4" s="219" t="s">
        <v>105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50" customFormat="1" x14ac:dyDescent="0.2">
      <c r="A5" s="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s="50" customFormat="1" x14ac:dyDescent="0.2">
      <c r="A6" s="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2.75" customHeight="1" x14ac:dyDescent="0.2">
      <c r="A7" s="220" t="s">
        <v>136</v>
      </c>
      <c r="B7" s="220" t="s">
        <v>132</v>
      </c>
      <c r="C7" s="220" t="s">
        <v>106</v>
      </c>
      <c r="D7" s="242" t="s">
        <v>74</v>
      </c>
      <c r="E7" s="242"/>
      <c r="F7" s="242"/>
      <c r="G7" s="242"/>
      <c r="H7" s="242" t="s">
        <v>107</v>
      </c>
      <c r="I7" s="242" t="s">
        <v>108</v>
      </c>
      <c r="J7" s="242" t="s">
        <v>109</v>
      </c>
      <c r="K7" s="242" t="s">
        <v>110</v>
      </c>
      <c r="L7" s="242" t="s">
        <v>111</v>
      </c>
    </row>
    <row r="8" spans="1:12" x14ac:dyDescent="0.2">
      <c r="A8" s="221"/>
      <c r="B8" s="223"/>
      <c r="C8" s="223"/>
      <c r="D8" s="51" t="s">
        <v>112</v>
      </c>
      <c r="E8" s="51" t="s">
        <v>113</v>
      </c>
      <c r="F8" s="51" t="s">
        <v>114</v>
      </c>
      <c r="G8" s="51" t="s">
        <v>115</v>
      </c>
      <c r="H8" s="242"/>
      <c r="I8" s="242"/>
      <c r="J8" s="242"/>
      <c r="K8" s="242"/>
      <c r="L8" s="242"/>
    </row>
    <row r="9" spans="1:12" ht="38.25" customHeight="1" x14ac:dyDescent="0.2">
      <c r="A9" s="302" t="s">
        <v>334</v>
      </c>
      <c r="B9" s="251" t="s">
        <v>169</v>
      </c>
      <c r="C9" s="3" t="s">
        <v>120</v>
      </c>
      <c r="D9" s="42"/>
      <c r="E9" s="42" t="s">
        <v>258</v>
      </c>
      <c r="F9" s="42" t="s">
        <v>258</v>
      </c>
      <c r="G9" s="42" t="s">
        <v>258</v>
      </c>
      <c r="H9" s="245" t="s">
        <v>331</v>
      </c>
      <c r="I9" s="266" t="s">
        <v>257</v>
      </c>
      <c r="J9" s="248" t="s">
        <v>61</v>
      </c>
      <c r="K9" s="52" t="s">
        <v>59</v>
      </c>
      <c r="L9" s="53">
        <f>SUM('Memória de Cálculo'!H5:H5)</f>
        <v>27000</v>
      </c>
    </row>
    <row r="10" spans="1:12" ht="25.5" customHeight="1" x14ac:dyDescent="0.2">
      <c r="A10" s="303"/>
      <c r="B10" s="251"/>
      <c r="C10" s="180" t="s">
        <v>157</v>
      </c>
      <c r="D10" s="260"/>
      <c r="E10" s="260"/>
      <c r="F10" s="260" t="s">
        <v>258</v>
      </c>
      <c r="G10" s="260" t="s">
        <v>258</v>
      </c>
      <c r="H10" s="246"/>
      <c r="I10" s="267"/>
      <c r="J10" s="248"/>
      <c r="K10" s="52" t="s">
        <v>62</v>
      </c>
      <c r="L10" s="53">
        <f>SUM('Memória de Cálculo'!H6:H7)</f>
        <v>3780</v>
      </c>
    </row>
    <row r="11" spans="1:12" ht="12.75" customHeight="1" x14ac:dyDescent="0.2">
      <c r="A11" s="303"/>
      <c r="B11" s="251"/>
      <c r="C11" s="300"/>
      <c r="D11" s="258"/>
      <c r="E11" s="258"/>
      <c r="F11" s="258"/>
      <c r="G11" s="258"/>
      <c r="H11" s="246"/>
      <c r="I11" s="267"/>
      <c r="J11" s="248"/>
      <c r="K11" s="52" t="s">
        <v>63</v>
      </c>
      <c r="L11" s="53">
        <v>0</v>
      </c>
    </row>
    <row r="12" spans="1:12" x14ac:dyDescent="0.2">
      <c r="A12" s="303"/>
      <c r="B12" s="251"/>
      <c r="C12" s="263"/>
      <c r="D12" s="259"/>
      <c r="E12" s="259"/>
      <c r="F12" s="259"/>
      <c r="G12" s="259"/>
      <c r="H12" s="247"/>
      <c r="I12" s="268"/>
      <c r="J12" s="248"/>
      <c r="K12" s="52" t="s">
        <v>64</v>
      </c>
      <c r="L12" s="53">
        <f>SUM(L9:L11)*0.07</f>
        <v>2154.6000000000004</v>
      </c>
    </row>
    <row r="13" spans="1:12" x14ac:dyDescent="0.2">
      <c r="A13" s="303"/>
      <c r="B13" s="55" t="s">
        <v>137</v>
      </c>
      <c r="C13" s="56"/>
      <c r="D13" s="57"/>
      <c r="E13" s="57"/>
      <c r="F13" s="57"/>
      <c r="G13" s="57"/>
      <c r="H13" s="57"/>
      <c r="I13" s="58"/>
      <c r="J13" s="58"/>
      <c r="K13" s="58"/>
      <c r="L13" s="59">
        <f>SUM(L9:L12)</f>
        <v>32934.6</v>
      </c>
    </row>
    <row r="14" spans="1:12" ht="38.25" x14ac:dyDescent="0.2">
      <c r="A14" s="303"/>
      <c r="B14" s="251" t="s">
        <v>10</v>
      </c>
      <c r="C14" s="3" t="s">
        <v>128</v>
      </c>
      <c r="D14" s="52"/>
      <c r="E14" s="42" t="s">
        <v>258</v>
      </c>
      <c r="F14" s="42" t="s">
        <v>258</v>
      </c>
      <c r="G14" s="42" t="s">
        <v>258</v>
      </c>
      <c r="H14" s="245" t="s">
        <v>331</v>
      </c>
      <c r="I14" s="266" t="s">
        <v>257</v>
      </c>
      <c r="J14" s="248" t="s">
        <v>61</v>
      </c>
      <c r="K14" s="52" t="s">
        <v>59</v>
      </c>
      <c r="L14" s="53">
        <f>SUM('Memória de Cálculo'!H11:H11)</f>
        <v>27000</v>
      </c>
    </row>
    <row r="15" spans="1:12" ht="25.5" customHeight="1" x14ac:dyDescent="0.2">
      <c r="A15" s="303"/>
      <c r="B15" s="251"/>
      <c r="C15" s="180" t="s">
        <v>127</v>
      </c>
      <c r="D15" s="257"/>
      <c r="E15" s="260"/>
      <c r="F15" s="260"/>
      <c r="G15" s="260" t="s">
        <v>258</v>
      </c>
      <c r="H15" s="246"/>
      <c r="I15" s="267"/>
      <c r="J15" s="248"/>
      <c r="K15" s="52" t="s">
        <v>62</v>
      </c>
      <c r="L15" s="53">
        <f>SUM('Memória de Cálculo'!H12:H13)</f>
        <v>3780</v>
      </c>
    </row>
    <row r="16" spans="1:12" ht="12.75" customHeight="1" x14ac:dyDescent="0.2">
      <c r="A16" s="303"/>
      <c r="B16" s="251"/>
      <c r="C16" s="300"/>
      <c r="D16" s="258"/>
      <c r="E16" s="258"/>
      <c r="F16" s="258"/>
      <c r="G16" s="258"/>
      <c r="H16" s="246"/>
      <c r="I16" s="267"/>
      <c r="J16" s="248"/>
      <c r="K16" s="52" t="s">
        <v>63</v>
      </c>
      <c r="L16" s="53">
        <v>0</v>
      </c>
    </row>
    <row r="17" spans="1:12" ht="36.75" customHeight="1" x14ac:dyDescent="0.2">
      <c r="A17" s="303"/>
      <c r="B17" s="251"/>
      <c r="C17" s="263"/>
      <c r="D17" s="259"/>
      <c r="E17" s="259"/>
      <c r="F17" s="259"/>
      <c r="G17" s="259"/>
      <c r="H17" s="247"/>
      <c r="I17" s="268"/>
      <c r="J17" s="248"/>
      <c r="K17" s="52" t="s">
        <v>64</v>
      </c>
      <c r="L17" s="53">
        <f>SUM(L14:L16)*0.07</f>
        <v>2154.6000000000004</v>
      </c>
    </row>
    <row r="18" spans="1:12" x14ac:dyDescent="0.2">
      <c r="A18" s="303"/>
      <c r="B18" s="55" t="s">
        <v>137</v>
      </c>
      <c r="C18" s="56"/>
      <c r="D18" s="57"/>
      <c r="E18" s="57"/>
      <c r="F18" s="57"/>
      <c r="G18" s="57"/>
      <c r="H18" s="57"/>
      <c r="I18" s="57"/>
      <c r="J18" s="57"/>
      <c r="K18" s="57"/>
      <c r="L18" s="59">
        <f>SUM(L14:L17)</f>
        <v>32934.6</v>
      </c>
    </row>
    <row r="19" spans="1:12" ht="76.5" x14ac:dyDescent="0.2">
      <c r="A19" s="303"/>
      <c r="B19" s="251" t="s">
        <v>0</v>
      </c>
      <c r="C19" s="3" t="s">
        <v>25</v>
      </c>
      <c r="D19" s="52"/>
      <c r="E19" s="42" t="s">
        <v>258</v>
      </c>
      <c r="F19" s="42" t="s">
        <v>258</v>
      </c>
      <c r="G19" s="42" t="s">
        <v>258</v>
      </c>
      <c r="H19" s="245" t="s">
        <v>331</v>
      </c>
      <c r="I19" s="266" t="s">
        <v>257</v>
      </c>
      <c r="J19" s="248" t="s">
        <v>61</v>
      </c>
      <c r="K19" s="52" t="s">
        <v>59</v>
      </c>
      <c r="L19" s="53">
        <f>SUM('Memória de Cálculo'!H17:H17)</f>
        <v>12500</v>
      </c>
    </row>
    <row r="20" spans="1:12" x14ac:dyDescent="0.2">
      <c r="A20" s="303"/>
      <c r="B20" s="251"/>
      <c r="C20" s="252" t="s">
        <v>242</v>
      </c>
      <c r="D20" s="255"/>
      <c r="E20" s="298"/>
      <c r="F20" s="298" t="s">
        <v>258</v>
      </c>
      <c r="G20" s="298" t="s">
        <v>258</v>
      </c>
      <c r="H20" s="246"/>
      <c r="I20" s="267"/>
      <c r="J20" s="248"/>
      <c r="K20" s="52" t="s">
        <v>62</v>
      </c>
      <c r="L20" s="53">
        <f>SUM('Memória de Cálculo'!H18:H19)</f>
        <v>3150</v>
      </c>
    </row>
    <row r="21" spans="1:12" ht="25.5" x14ac:dyDescent="0.2">
      <c r="A21" s="303"/>
      <c r="B21" s="251"/>
      <c r="C21" s="253"/>
      <c r="D21" s="256"/>
      <c r="E21" s="299"/>
      <c r="F21" s="299"/>
      <c r="G21" s="299"/>
      <c r="H21" s="246"/>
      <c r="I21" s="267"/>
      <c r="J21" s="248"/>
      <c r="K21" s="52" t="s">
        <v>63</v>
      </c>
      <c r="L21" s="53">
        <f>SUM('Memória de Cálculo'!H20)</f>
        <v>25000</v>
      </c>
    </row>
    <row r="22" spans="1:12" ht="36.75" customHeight="1" x14ac:dyDescent="0.2">
      <c r="A22" s="303"/>
      <c r="B22" s="251"/>
      <c r="C22" s="254"/>
      <c r="D22" s="254"/>
      <c r="E22" s="254"/>
      <c r="F22" s="254"/>
      <c r="G22" s="254"/>
      <c r="H22" s="247"/>
      <c r="I22" s="268"/>
      <c r="J22" s="248"/>
      <c r="K22" s="52" t="s">
        <v>64</v>
      </c>
      <c r="L22" s="53">
        <f>SUM(L19:L21)*0.07</f>
        <v>2845.5000000000005</v>
      </c>
    </row>
    <row r="23" spans="1:12" x14ac:dyDescent="0.2">
      <c r="A23" s="303"/>
      <c r="B23" s="55" t="s">
        <v>137</v>
      </c>
      <c r="C23" s="56"/>
      <c r="D23" s="57"/>
      <c r="E23" s="57"/>
      <c r="F23" s="57"/>
      <c r="G23" s="57"/>
      <c r="H23" s="57"/>
      <c r="I23" s="57"/>
      <c r="J23" s="57"/>
      <c r="K23" s="57"/>
      <c r="L23" s="59">
        <f>SUM(L19:L22)</f>
        <v>43495.5</v>
      </c>
    </row>
    <row r="24" spans="1:12" ht="25.5" x14ac:dyDescent="0.2">
      <c r="A24" s="303"/>
      <c r="B24" s="251" t="s">
        <v>315</v>
      </c>
      <c r="C24" s="180" t="s">
        <v>287</v>
      </c>
      <c r="D24" s="249"/>
      <c r="E24" s="264" t="s">
        <v>258</v>
      </c>
      <c r="F24" s="264" t="s">
        <v>258</v>
      </c>
      <c r="G24" s="264" t="s">
        <v>258</v>
      </c>
      <c r="H24" s="245" t="s">
        <v>331</v>
      </c>
      <c r="I24" s="269" t="s">
        <v>257</v>
      </c>
      <c r="J24" s="221" t="s">
        <v>61</v>
      </c>
      <c r="K24" s="52" t="s">
        <v>59</v>
      </c>
      <c r="L24" s="53">
        <f>SUM('Memória de Cálculo'!H24)</f>
        <v>21000</v>
      </c>
    </row>
    <row r="25" spans="1:12" x14ac:dyDescent="0.2">
      <c r="A25" s="303"/>
      <c r="B25" s="251"/>
      <c r="C25" s="263"/>
      <c r="D25" s="250"/>
      <c r="E25" s="265"/>
      <c r="F25" s="265"/>
      <c r="G25" s="265"/>
      <c r="H25" s="246"/>
      <c r="I25" s="270"/>
      <c r="J25" s="221"/>
      <c r="K25" s="52" t="s">
        <v>62</v>
      </c>
      <c r="L25" s="53">
        <f>SUM('Memória de Cálculo'!H25:H26)</f>
        <v>4410</v>
      </c>
    </row>
    <row r="26" spans="1:12" ht="25.5" x14ac:dyDescent="0.2">
      <c r="A26" s="303"/>
      <c r="B26" s="251"/>
      <c r="C26" s="180" t="s">
        <v>288</v>
      </c>
      <c r="D26" s="301"/>
      <c r="E26" s="284"/>
      <c r="F26" s="284"/>
      <c r="G26" s="260" t="s">
        <v>258</v>
      </c>
      <c r="H26" s="246"/>
      <c r="I26" s="270"/>
      <c r="J26" s="221"/>
      <c r="K26" s="52" t="s">
        <v>63</v>
      </c>
      <c r="L26" s="53">
        <f>SUM('Memória de Cálculo'!H27)</f>
        <v>21000</v>
      </c>
    </row>
    <row r="27" spans="1:12" ht="12.75" customHeight="1" x14ac:dyDescent="0.2">
      <c r="A27" s="303"/>
      <c r="B27" s="251"/>
      <c r="C27" s="263"/>
      <c r="D27" s="247"/>
      <c r="E27" s="271"/>
      <c r="F27" s="271"/>
      <c r="G27" s="259"/>
      <c r="H27" s="247"/>
      <c r="I27" s="271"/>
      <c r="J27" s="221"/>
      <c r="K27" s="52" t="s">
        <v>64</v>
      </c>
      <c r="L27" s="53">
        <f>SUM(L24:L26)*0.07</f>
        <v>3248.7000000000003</v>
      </c>
    </row>
    <row r="28" spans="1:12" x14ac:dyDescent="0.2">
      <c r="A28" s="303"/>
      <c r="B28" s="55" t="s">
        <v>137</v>
      </c>
      <c r="C28" s="56"/>
      <c r="D28" s="57"/>
      <c r="E28" s="57"/>
      <c r="F28" s="57"/>
      <c r="G28" s="57"/>
      <c r="H28" s="57"/>
      <c r="I28" s="57"/>
      <c r="J28" s="57"/>
      <c r="K28" s="57"/>
      <c r="L28" s="59">
        <f>SUM(L24:L27)</f>
        <v>49658.7</v>
      </c>
    </row>
    <row r="29" spans="1:12" ht="51" x14ac:dyDescent="0.2">
      <c r="A29" s="303"/>
      <c r="B29" s="251" t="s">
        <v>285</v>
      </c>
      <c r="C29" s="3" t="s">
        <v>281</v>
      </c>
      <c r="D29" s="52"/>
      <c r="E29" s="42"/>
      <c r="F29" s="42" t="s">
        <v>258</v>
      </c>
      <c r="G29" s="42" t="s">
        <v>258</v>
      </c>
      <c r="H29" s="245" t="s">
        <v>331</v>
      </c>
      <c r="I29" s="266" t="s">
        <v>257</v>
      </c>
      <c r="J29" s="221" t="s">
        <v>61</v>
      </c>
      <c r="K29" s="52" t="s">
        <v>59</v>
      </c>
      <c r="L29" s="53">
        <f>SUM('Memória de Cálculo'!H31:H31)</f>
        <v>18000</v>
      </c>
    </row>
    <row r="30" spans="1:12" ht="25.5" x14ac:dyDescent="0.2">
      <c r="A30" s="303"/>
      <c r="B30" s="251"/>
      <c r="C30" s="3" t="s">
        <v>282</v>
      </c>
      <c r="D30" s="52"/>
      <c r="E30" s="42"/>
      <c r="F30" s="42"/>
      <c r="G30" s="42" t="s">
        <v>258</v>
      </c>
      <c r="H30" s="246"/>
      <c r="I30" s="267"/>
      <c r="J30" s="221"/>
      <c r="K30" s="249" t="s">
        <v>62</v>
      </c>
      <c r="L30" s="261">
        <f>SUM('Memória de Cálculo'!H32:H33)</f>
        <v>3780</v>
      </c>
    </row>
    <row r="31" spans="1:12" ht="25.5" customHeight="1" x14ac:dyDescent="0.2">
      <c r="A31" s="303"/>
      <c r="B31" s="251"/>
      <c r="C31" s="180" t="s">
        <v>283</v>
      </c>
      <c r="D31" s="257"/>
      <c r="E31" s="260"/>
      <c r="F31" s="260" t="s">
        <v>258</v>
      </c>
      <c r="G31" s="260" t="s">
        <v>258</v>
      </c>
      <c r="H31" s="246"/>
      <c r="I31" s="267"/>
      <c r="J31" s="221"/>
      <c r="K31" s="250"/>
      <c r="L31" s="262"/>
    </row>
    <row r="32" spans="1:12" x14ac:dyDescent="0.2">
      <c r="A32" s="303"/>
      <c r="B32" s="251"/>
      <c r="C32" s="263"/>
      <c r="D32" s="291"/>
      <c r="E32" s="259"/>
      <c r="F32" s="259"/>
      <c r="G32" s="259"/>
      <c r="H32" s="247"/>
      <c r="I32" s="268"/>
      <c r="J32" s="221"/>
      <c r="K32" s="52" t="s">
        <v>64</v>
      </c>
      <c r="L32" s="53">
        <f>SUM(L29:L31)*0.07</f>
        <v>1524.6000000000001</v>
      </c>
    </row>
    <row r="33" spans="1:12" x14ac:dyDescent="0.2">
      <c r="A33" s="304"/>
      <c r="B33" s="55" t="s">
        <v>137</v>
      </c>
      <c r="C33" s="56"/>
      <c r="D33" s="57"/>
      <c r="E33" s="57"/>
      <c r="F33" s="57"/>
      <c r="G33" s="57"/>
      <c r="H33" s="57"/>
      <c r="I33" s="57"/>
      <c r="J33" s="57"/>
      <c r="K33" s="57"/>
      <c r="L33" s="59">
        <f>SUM(L29:L32)</f>
        <v>23304.6</v>
      </c>
    </row>
    <row r="34" spans="1:12" ht="51" customHeight="1" x14ac:dyDescent="0.2">
      <c r="A34" s="303" t="s">
        <v>334</v>
      </c>
      <c r="B34" s="251" t="s">
        <v>316</v>
      </c>
      <c r="C34" s="3" t="s">
        <v>275</v>
      </c>
      <c r="D34" s="52"/>
      <c r="E34" s="42" t="s">
        <v>258</v>
      </c>
      <c r="F34" s="42" t="s">
        <v>258</v>
      </c>
      <c r="G34" s="42" t="s">
        <v>258</v>
      </c>
      <c r="H34" s="245" t="s">
        <v>331</v>
      </c>
      <c r="I34" s="266" t="s">
        <v>257</v>
      </c>
      <c r="J34" s="221" t="s">
        <v>61</v>
      </c>
      <c r="K34" s="52" t="s">
        <v>59</v>
      </c>
      <c r="L34" s="53">
        <f>SUM('Memória de Cálculo'!H37:H37)</f>
        <v>52800</v>
      </c>
    </row>
    <row r="35" spans="1:12" ht="25.5" x14ac:dyDescent="0.2">
      <c r="A35" s="303"/>
      <c r="B35" s="251"/>
      <c r="C35" s="3" t="s">
        <v>276</v>
      </c>
      <c r="D35" s="52"/>
      <c r="E35" s="42" t="s">
        <v>258</v>
      </c>
      <c r="F35" s="42" t="s">
        <v>258</v>
      </c>
      <c r="G35" s="42" t="s">
        <v>258</v>
      </c>
      <c r="H35" s="246"/>
      <c r="I35" s="267"/>
      <c r="J35" s="221"/>
      <c r="K35" s="52" t="s">
        <v>62</v>
      </c>
      <c r="L35" s="53">
        <f>SUM('Memória de Cálculo'!H38:H41)</f>
        <v>9792</v>
      </c>
    </row>
    <row r="36" spans="1:12" ht="25.5" x14ac:dyDescent="0.2">
      <c r="A36" s="303"/>
      <c r="B36" s="251"/>
      <c r="C36" s="98" t="s">
        <v>277</v>
      </c>
      <c r="D36" s="60"/>
      <c r="E36" s="41"/>
      <c r="F36" s="42" t="s">
        <v>258</v>
      </c>
      <c r="G36" s="42" t="s">
        <v>258</v>
      </c>
      <c r="H36" s="246"/>
      <c r="I36" s="267"/>
      <c r="J36" s="221"/>
      <c r="K36" s="52" t="s">
        <v>63</v>
      </c>
      <c r="L36" s="53">
        <f>SUM('Memória de Cálculo'!H42)</f>
        <v>51000</v>
      </c>
    </row>
    <row r="37" spans="1:12" ht="25.5" x14ac:dyDescent="0.2">
      <c r="A37" s="303"/>
      <c r="B37" s="251"/>
      <c r="C37" s="98"/>
      <c r="D37" s="60"/>
      <c r="E37" s="41"/>
      <c r="F37" s="42"/>
      <c r="G37" s="42"/>
      <c r="H37" s="246"/>
      <c r="I37" s="267"/>
      <c r="J37" s="221"/>
      <c r="K37" s="130" t="s">
        <v>321</v>
      </c>
      <c r="L37" s="53">
        <f>SUM('Memória de Cálculo'!H51)</f>
        <v>30000</v>
      </c>
    </row>
    <row r="38" spans="1:12" ht="39" customHeight="1" x14ac:dyDescent="0.2">
      <c r="A38" s="303"/>
      <c r="B38" s="251"/>
      <c r="C38" s="98" t="s">
        <v>278</v>
      </c>
      <c r="D38" s="60"/>
      <c r="E38" s="42" t="s">
        <v>258</v>
      </c>
      <c r="F38" s="42" t="s">
        <v>258</v>
      </c>
      <c r="G38" s="42" t="s">
        <v>258</v>
      </c>
      <c r="H38" s="247"/>
      <c r="I38" s="268"/>
      <c r="J38" s="221"/>
      <c r="K38" s="52" t="s">
        <v>64</v>
      </c>
      <c r="L38" s="53">
        <f>SUM(L34:L37)*0.07</f>
        <v>10051.44</v>
      </c>
    </row>
    <row r="39" spans="1:12" x14ac:dyDescent="0.2">
      <c r="A39" s="303"/>
      <c r="B39" s="55" t="s">
        <v>137</v>
      </c>
      <c r="C39" s="56"/>
      <c r="D39" s="57"/>
      <c r="E39" s="57"/>
      <c r="F39" s="57"/>
      <c r="G39" s="57"/>
      <c r="H39" s="57"/>
      <c r="I39" s="57"/>
      <c r="J39" s="57"/>
      <c r="K39" s="57"/>
      <c r="L39" s="59">
        <f>SUM(L34:L38)</f>
        <v>153643.44</v>
      </c>
    </row>
    <row r="40" spans="1:12" ht="38.25" x14ac:dyDescent="0.2">
      <c r="A40" s="303"/>
      <c r="B40" s="251" t="s">
        <v>320</v>
      </c>
      <c r="C40" s="3" t="s">
        <v>317</v>
      </c>
      <c r="D40" s="52"/>
      <c r="E40" s="42" t="s">
        <v>258</v>
      </c>
      <c r="F40" s="42" t="s">
        <v>258</v>
      </c>
      <c r="G40" s="42" t="s">
        <v>258</v>
      </c>
      <c r="H40" s="245" t="s">
        <v>331</v>
      </c>
      <c r="I40" s="266" t="s">
        <v>257</v>
      </c>
      <c r="J40" s="221" t="s">
        <v>61</v>
      </c>
      <c r="K40" s="52" t="s">
        <v>59</v>
      </c>
      <c r="L40" s="53">
        <f>SUM('Memória de Cálculo'!H46:H46)</f>
        <v>18000</v>
      </c>
    </row>
    <row r="41" spans="1:12" ht="38.25" x14ac:dyDescent="0.2">
      <c r="A41" s="303"/>
      <c r="B41" s="251"/>
      <c r="C41" s="3" t="s">
        <v>273</v>
      </c>
      <c r="D41" s="52"/>
      <c r="E41" s="42"/>
      <c r="F41" s="42"/>
      <c r="G41" s="42" t="s">
        <v>258</v>
      </c>
      <c r="H41" s="246"/>
      <c r="I41" s="267"/>
      <c r="J41" s="221"/>
      <c r="K41" s="99" t="s">
        <v>62</v>
      </c>
      <c r="L41" s="100">
        <f>SUM('Memória de Cálculo'!H47:H50)</f>
        <v>6486</v>
      </c>
    </row>
    <row r="42" spans="1:12" x14ac:dyDescent="0.2">
      <c r="A42" s="303"/>
      <c r="B42" s="251"/>
      <c r="C42" s="54" t="s">
        <v>274</v>
      </c>
      <c r="D42" s="52"/>
      <c r="E42" s="42"/>
      <c r="F42" s="42"/>
      <c r="G42" s="42" t="s">
        <v>258</v>
      </c>
      <c r="H42" s="247"/>
      <c r="I42" s="268"/>
      <c r="J42" s="221"/>
      <c r="K42" s="52" t="s">
        <v>64</v>
      </c>
      <c r="L42" s="53">
        <f>SUM(L40:L41)*0.07</f>
        <v>1714.0200000000002</v>
      </c>
    </row>
    <row r="43" spans="1:12" x14ac:dyDescent="0.2">
      <c r="A43" s="303"/>
      <c r="B43" s="55" t="s">
        <v>137</v>
      </c>
      <c r="C43" s="56"/>
      <c r="D43" s="57"/>
      <c r="E43" s="57"/>
      <c r="F43" s="57"/>
      <c r="G43" s="57"/>
      <c r="H43" s="57"/>
      <c r="I43" s="57"/>
      <c r="J43" s="57"/>
      <c r="K43" s="57"/>
      <c r="L43" s="59">
        <f>SUM(L40:L42)</f>
        <v>26200.02</v>
      </c>
    </row>
    <row r="44" spans="1:12" ht="25.5" x14ac:dyDescent="0.2">
      <c r="A44" s="303"/>
      <c r="B44" s="251" t="s">
        <v>319</v>
      </c>
      <c r="C44" s="3" t="s">
        <v>318</v>
      </c>
      <c r="D44" s="52"/>
      <c r="E44" s="42" t="s">
        <v>258</v>
      </c>
      <c r="F44" s="42" t="s">
        <v>258</v>
      </c>
      <c r="G44" s="42" t="s">
        <v>258</v>
      </c>
      <c r="H44" s="245" t="s">
        <v>331</v>
      </c>
      <c r="I44" s="266" t="s">
        <v>257</v>
      </c>
      <c r="J44" s="221" t="s">
        <v>61</v>
      </c>
      <c r="K44" s="52" t="s">
        <v>59</v>
      </c>
      <c r="L44" s="53">
        <f>SUM('Memória de Cálculo'!H55:H55)</f>
        <v>18000</v>
      </c>
    </row>
    <row r="45" spans="1:12" ht="38.25" x14ac:dyDescent="0.2">
      <c r="A45" s="303"/>
      <c r="B45" s="251"/>
      <c r="C45" s="3" t="s">
        <v>270</v>
      </c>
      <c r="D45" s="52"/>
      <c r="E45" s="42"/>
      <c r="F45" s="42"/>
      <c r="G45" s="42" t="s">
        <v>258</v>
      </c>
      <c r="H45" s="246"/>
      <c r="I45" s="267"/>
      <c r="J45" s="221"/>
      <c r="K45" s="249" t="s">
        <v>62</v>
      </c>
      <c r="L45" s="261">
        <f>SUM('Memória de Cálculo'!H56:H59)</f>
        <v>6786</v>
      </c>
    </row>
    <row r="46" spans="1:12" x14ac:dyDescent="0.2">
      <c r="A46" s="303"/>
      <c r="B46" s="251"/>
      <c r="C46" s="3" t="s">
        <v>117</v>
      </c>
      <c r="D46" s="52"/>
      <c r="E46" s="42"/>
      <c r="F46" s="42"/>
      <c r="G46" s="42" t="s">
        <v>258</v>
      </c>
      <c r="H46" s="246"/>
      <c r="I46" s="267"/>
      <c r="J46" s="221"/>
      <c r="K46" s="250"/>
      <c r="L46" s="278"/>
    </row>
    <row r="47" spans="1:12" ht="25.5" x14ac:dyDescent="0.2">
      <c r="A47" s="303"/>
      <c r="B47" s="251"/>
      <c r="C47" s="3" t="s">
        <v>271</v>
      </c>
      <c r="D47" s="52"/>
      <c r="E47" s="42"/>
      <c r="F47" s="42"/>
      <c r="G47" s="42" t="s">
        <v>258</v>
      </c>
      <c r="H47" s="247"/>
      <c r="I47" s="268"/>
      <c r="J47" s="221"/>
      <c r="K47" s="52" t="s">
        <v>64</v>
      </c>
      <c r="L47" s="53">
        <f>SUM(L44:L46)*0.07</f>
        <v>1735.0200000000002</v>
      </c>
    </row>
    <row r="48" spans="1:12" x14ac:dyDescent="0.2">
      <c r="A48" s="303"/>
      <c r="B48" s="55" t="s">
        <v>137</v>
      </c>
      <c r="C48" s="56"/>
      <c r="D48" s="57"/>
      <c r="E48" s="57"/>
      <c r="F48" s="57"/>
      <c r="G48" s="57"/>
      <c r="H48" s="57"/>
      <c r="I48" s="57"/>
      <c r="J48" s="57"/>
      <c r="K48" s="57"/>
      <c r="L48" s="59">
        <f>SUM(L44:L47)</f>
        <v>26521.02</v>
      </c>
    </row>
    <row r="49" spans="1:12" x14ac:dyDescent="0.2">
      <c r="A49" s="304"/>
      <c r="B49" s="61" t="s">
        <v>66</v>
      </c>
      <c r="C49" s="62"/>
      <c r="D49" s="63"/>
      <c r="E49" s="63"/>
      <c r="F49" s="63"/>
      <c r="G49" s="63"/>
      <c r="H49" s="63"/>
      <c r="I49" s="64"/>
      <c r="J49" s="64"/>
      <c r="K49" s="64"/>
      <c r="L49" s="65">
        <f>SUM(L48,L43,L39,L33,L28,L23,L18,L13)</f>
        <v>388692.47999999998</v>
      </c>
    </row>
    <row r="50" spans="1:12" ht="12.75" customHeight="1" x14ac:dyDescent="0.2">
      <c r="A50" s="220" t="s">
        <v>136</v>
      </c>
      <c r="B50" s="220" t="s">
        <v>132</v>
      </c>
      <c r="C50" s="220" t="s">
        <v>67</v>
      </c>
      <c r="D50" s="242" t="s">
        <v>74</v>
      </c>
      <c r="E50" s="242"/>
      <c r="F50" s="242"/>
      <c r="G50" s="242"/>
      <c r="H50" s="242" t="s">
        <v>68</v>
      </c>
      <c r="I50" s="242" t="s">
        <v>108</v>
      </c>
      <c r="J50" s="242" t="s">
        <v>109</v>
      </c>
      <c r="K50" s="242" t="s">
        <v>110</v>
      </c>
      <c r="L50" s="242" t="s">
        <v>111</v>
      </c>
    </row>
    <row r="51" spans="1:12" x14ac:dyDescent="0.2">
      <c r="A51" s="221"/>
      <c r="B51" s="223"/>
      <c r="C51" s="223"/>
      <c r="D51" s="51" t="s">
        <v>112</v>
      </c>
      <c r="E51" s="51" t="s">
        <v>113</v>
      </c>
      <c r="F51" s="51" t="s">
        <v>114</v>
      </c>
      <c r="G51" s="51" t="s">
        <v>115</v>
      </c>
      <c r="H51" s="242"/>
      <c r="I51" s="242"/>
      <c r="J51" s="242"/>
      <c r="K51" s="242"/>
      <c r="L51" s="242"/>
    </row>
    <row r="52" spans="1:12" ht="51" x14ac:dyDescent="0.2">
      <c r="A52" s="302" t="s">
        <v>333</v>
      </c>
      <c r="B52" s="251" t="s">
        <v>13</v>
      </c>
      <c r="C52" s="3" t="s">
        <v>129</v>
      </c>
      <c r="D52" s="52"/>
      <c r="E52" s="42"/>
      <c r="F52" s="42" t="s">
        <v>258</v>
      </c>
      <c r="G52" s="42" t="s">
        <v>258</v>
      </c>
      <c r="H52" s="245" t="s">
        <v>331</v>
      </c>
      <c r="I52" s="269" t="s">
        <v>257</v>
      </c>
      <c r="J52" s="221" t="s">
        <v>61</v>
      </c>
      <c r="K52" s="52" t="s">
        <v>59</v>
      </c>
      <c r="L52" s="66">
        <f>SUM('Memória de Cálculo'!H64:H64)</f>
        <v>36000</v>
      </c>
    </row>
    <row r="53" spans="1:12" ht="38.25" x14ac:dyDescent="0.2">
      <c r="A53" s="303"/>
      <c r="B53" s="251"/>
      <c r="C53" s="3" t="s">
        <v>130</v>
      </c>
      <c r="D53" s="52"/>
      <c r="E53" s="42"/>
      <c r="F53" s="42" t="s">
        <v>258</v>
      </c>
      <c r="G53" s="42" t="s">
        <v>258</v>
      </c>
      <c r="H53" s="246"/>
      <c r="I53" s="270"/>
      <c r="J53" s="221"/>
      <c r="K53" s="52" t="s">
        <v>62</v>
      </c>
      <c r="L53" s="66">
        <f>SUM('Memória de Cálculo'!H65:H68)</f>
        <v>8160</v>
      </c>
    </row>
    <row r="54" spans="1:12" ht="38.25" customHeight="1" x14ac:dyDescent="0.2">
      <c r="A54" s="303"/>
      <c r="B54" s="251"/>
      <c r="C54" s="180" t="s">
        <v>170</v>
      </c>
      <c r="D54" s="301"/>
      <c r="E54" s="284"/>
      <c r="F54" s="260" t="s">
        <v>258</v>
      </c>
      <c r="G54" s="260" t="s">
        <v>258</v>
      </c>
      <c r="H54" s="246"/>
      <c r="I54" s="270"/>
      <c r="J54" s="221"/>
      <c r="K54" s="52" t="s">
        <v>63</v>
      </c>
      <c r="L54" s="66">
        <f>SUM('Memória de Cálculo'!H69)</f>
        <v>50000</v>
      </c>
    </row>
    <row r="55" spans="1:12" x14ac:dyDescent="0.2">
      <c r="A55" s="303"/>
      <c r="B55" s="251"/>
      <c r="C55" s="263"/>
      <c r="D55" s="247"/>
      <c r="E55" s="271"/>
      <c r="F55" s="259"/>
      <c r="G55" s="259"/>
      <c r="H55" s="247"/>
      <c r="I55" s="271"/>
      <c r="J55" s="221"/>
      <c r="K55" s="52" t="s">
        <v>64</v>
      </c>
      <c r="L55" s="66">
        <f>SUM(L52:L54)*0.07</f>
        <v>6591.2000000000007</v>
      </c>
    </row>
    <row r="56" spans="1:12" x14ac:dyDescent="0.2">
      <c r="A56" s="303"/>
      <c r="B56" s="55" t="s">
        <v>137</v>
      </c>
      <c r="C56" s="56"/>
      <c r="D56" s="57"/>
      <c r="E56" s="57"/>
      <c r="F56" s="57"/>
      <c r="G56" s="57"/>
      <c r="H56" s="57"/>
      <c r="I56" s="57"/>
      <c r="J56" s="57"/>
      <c r="K56" s="57"/>
      <c r="L56" s="67">
        <f>SUM(L52:L55)</f>
        <v>100751.2</v>
      </c>
    </row>
    <row r="57" spans="1:12" ht="51" customHeight="1" x14ac:dyDescent="0.2">
      <c r="A57" s="303"/>
      <c r="B57" s="251" t="s">
        <v>14</v>
      </c>
      <c r="C57" s="3" t="s">
        <v>172</v>
      </c>
      <c r="D57" s="52"/>
      <c r="E57" s="42" t="s">
        <v>258</v>
      </c>
      <c r="F57" s="42" t="s">
        <v>258</v>
      </c>
      <c r="G57" s="42" t="s">
        <v>258</v>
      </c>
      <c r="H57" s="245" t="s">
        <v>331</v>
      </c>
      <c r="I57" s="269" t="s">
        <v>257</v>
      </c>
      <c r="J57" s="221" t="s">
        <v>61</v>
      </c>
      <c r="K57" s="52" t="s">
        <v>59</v>
      </c>
      <c r="L57" s="66">
        <f>SUM('Memória de Cálculo'!H73:H73)</f>
        <v>30000</v>
      </c>
    </row>
    <row r="58" spans="1:12" ht="25.5" x14ac:dyDescent="0.2">
      <c r="A58" s="303"/>
      <c r="B58" s="251"/>
      <c r="C58" s="3" t="s">
        <v>173</v>
      </c>
      <c r="D58" s="52"/>
      <c r="E58" s="42"/>
      <c r="F58" s="42" t="s">
        <v>258</v>
      </c>
      <c r="G58" s="42" t="s">
        <v>258</v>
      </c>
      <c r="H58" s="246"/>
      <c r="I58" s="270"/>
      <c r="J58" s="221"/>
      <c r="K58" s="52" t="s">
        <v>62</v>
      </c>
      <c r="L58" s="66">
        <f>SUM('Memória de Cálculo'!H74:H75)</f>
        <v>3150</v>
      </c>
    </row>
    <row r="59" spans="1:12" ht="25.5" customHeight="1" x14ac:dyDescent="0.2">
      <c r="A59" s="303"/>
      <c r="B59" s="251"/>
      <c r="C59" s="98" t="s">
        <v>138</v>
      </c>
      <c r="D59" s="60"/>
      <c r="E59" s="42" t="s">
        <v>258</v>
      </c>
      <c r="F59" s="42" t="s">
        <v>258</v>
      </c>
      <c r="G59" s="42" t="s">
        <v>258</v>
      </c>
      <c r="H59" s="246"/>
      <c r="I59" s="270"/>
      <c r="J59" s="221"/>
      <c r="K59" s="52" t="s">
        <v>63</v>
      </c>
      <c r="L59" s="66">
        <f>SUM('Memória de Cálculo'!H76)</f>
        <v>25000</v>
      </c>
    </row>
    <row r="60" spans="1:12" s="20" customFormat="1" ht="25.5" x14ac:dyDescent="0.2">
      <c r="A60" s="303"/>
      <c r="B60" s="251"/>
      <c r="C60" s="103" t="s">
        <v>139</v>
      </c>
      <c r="D60" s="101"/>
      <c r="E60" s="101"/>
      <c r="F60" s="101"/>
      <c r="G60" s="42" t="s">
        <v>258</v>
      </c>
      <c r="H60" s="247"/>
      <c r="I60" s="271"/>
      <c r="J60" s="221"/>
      <c r="K60" s="52" t="s">
        <v>64</v>
      </c>
      <c r="L60" s="68">
        <f>SUM(L57:L59)*0.07</f>
        <v>4070.5000000000005</v>
      </c>
    </row>
    <row r="61" spans="1:12" x14ac:dyDescent="0.2">
      <c r="A61" s="303"/>
      <c r="B61" s="55" t="s">
        <v>137</v>
      </c>
      <c r="C61" s="57"/>
      <c r="D61" s="57"/>
      <c r="E61" s="57"/>
      <c r="F61" s="57"/>
      <c r="G61" s="57"/>
      <c r="H61" s="57"/>
      <c r="I61" s="57"/>
      <c r="J61" s="57"/>
      <c r="K61" s="57"/>
      <c r="L61" s="67">
        <f>SUM(L57:L60)</f>
        <v>62220.5</v>
      </c>
    </row>
    <row r="62" spans="1:12" ht="25.5" x14ac:dyDescent="0.2">
      <c r="A62" s="303"/>
      <c r="B62" s="251" t="s">
        <v>5</v>
      </c>
      <c r="C62" s="3" t="s">
        <v>243</v>
      </c>
      <c r="D62" s="52"/>
      <c r="E62" s="42" t="s">
        <v>258</v>
      </c>
      <c r="F62" s="42"/>
      <c r="G62" s="42" t="s">
        <v>258</v>
      </c>
      <c r="H62" s="245" t="s">
        <v>331</v>
      </c>
      <c r="I62" s="269" t="s">
        <v>257</v>
      </c>
      <c r="J62" s="221" t="s">
        <v>61</v>
      </c>
      <c r="K62" s="52" t="s">
        <v>59</v>
      </c>
      <c r="L62" s="66">
        <f>SUM('Memória de Cálculo'!H80:H80)</f>
        <v>60000</v>
      </c>
    </row>
    <row r="63" spans="1:12" ht="51" x14ac:dyDescent="0.2">
      <c r="A63" s="303"/>
      <c r="B63" s="251"/>
      <c r="C63" s="3" t="s">
        <v>238</v>
      </c>
      <c r="D63" s="52"/>
      <c r="E63" s="42" t="s">
        <v>258</v>
      </c>
      <c r="F63" s="42" t="s">
        <v>258</v>
      </c>
      <c r="G63" s="42" t="s">
        <v>258</v>
      </c>
      <c r="H63" s="246"/>
      <c r="I63" s="270"/>
      <c r="J63" s="221"/>
      <c r="K63" s="52" t="s">
        <v>62</v>
      </c>
      <c r="L63" s="66">
        <f>SUM('Memória de Cálculo'!H81:H84)</f>
        <v>50050</v>
      </c>
    </row>
    <row r="64" spans="1:12" ht="25.5" customHeight="1" x14ac:dyDescent="0.2">
      <c r="A64" s="303"/>
      <c r="B64" s="251"/>
      <c r="C64" s="180" t="s">
        <v>239</v>
      </c>
      <c r="D64" s="274"/>
      <c r="E64" s="221"/>
      <c r="F64" s="221" t="s">
        <v>258</v>
      </c>
      <c r="G64" s="221" t="s">
        <v>258</v>
      </c>
      <c r="H64" s="246"/>
      <c r="I64" s="270"/>
      <c r="J64" s="221"/>
      <c r="K64" s="52" t="s">
        <v>63</v>
      </c>
      <c r="L64" s="66">
        <f>SUM('Memória de Cálculo'!H85)</f>
        <v>188109</v>
      </c>
    </row>
    <row r="65" spans="1:12" s="20" customFormat="1" x14ac:dyDescent="0.2">
      <c r="A65" s="303"/>
      <c r="B65" s="251"/>
      <c r="C65" s="263"/>
      <c r="D65" s="274"/>
      <c r="E65" s="221"/>
      <c r="F65" s="221"/>
      <c r="G65" s="221"/>
      <c r="H65" s="247"/>
      <c r="I65" s="271"/>
      <c r="J65" s="221"/>
      <c r="K65" s="52" t="s">
        <v>64</v>
      </c>
      <c r="L65" s="68">
        <f>SUM(L62:L64)*0.07</f>
        <v>20871.13</v>
      </c>
    </row>
    <row r="66" spans="1:12" x14ac:dyDescent="0.2">
      <c r="A66" s="303"/>
      <c r="B66" s="55" t="s">
        <v>137</v>
      </c>
      <c r="C66" s="57"/>
      <c r="D66" s="57"/>
      <c r="E66" s="57"/>
      <c r="F66" s="57"/>
      <c r="G66" s="57"/>
      <c r="H66" s="57"/>
      <c r="I66" s="57"/>
      <c r="J66" s="57"/>
      <c r="K66" s="57"/>
      <c r="L66" s="67">
        <f>SUM(L62:L65)</f>
        <v>319030.13</v>
      </c>
    </row>
    <row r="67" spans="1:12" ht="63.75" x14ac:dyDescent="0.2">
      <c r="A67" s="303"/>
      <c r="B67" s="251" t="s">
        <v>29</v>
      </c>
      <c r="C67" s="3" t="s">
        <v>69</v>
      </c>
      <c r="D67" s="52"/>
      <c r="E67" s="42"/>
      <c r="F67" s="42" t="s">
        <v>258</v>
      </c>
      <c r="G67" s="42" t="s">
        <v>258</v>
      </c>
      <c r="H67" s="245" t="s">
        <v>331</v>
      </c>
      <c r="I67" s="269" t="s">
        <v>257</v>
      </c>
      <c r="J67" s="221" t="s">
        <v>61</v>
      </c>
      <c r="K67" s="52" t="s">
        <v>59</v>
      </c>
      <c r="L67" s="66">
        <f>SUM('Memória de Cálculo'!H89:H89)</f>
        <v>60000</v>
      </c>
    </row>
    <row r="68" spans="1:12" ht="38.25" customHeight="1" x14ac:dyDescent="0.2">
      <c r="A68" s="303"/>
      <c r="B68" s="251"/>
      <c r="C68" s="273" t="s">
        <v>140</v>
      </c>
      <c r="D68" s="274"/>
      <c r="E68" s="221" t="s">
        <v>258</v>
      </c>
      <c r="F68" s="221" t="s">
        <v>258</v>
      </c>
      <c r="G68" s="221" t="s">
        <v>258</v>
      </c>
      <c r="H68" s="270"/>
      <c r="I68" s="270"/>
      <c r="J68" s="221"/>
      <c r="K68" s="52" t="s">
        <v>62</v>
      </c>
      <c r="L68" s="66">
        <f>SUM('Memória de Cálculo'!H90:H93)</f>
        <v>30540</v>
      </c>
    </row>
    <row r="69" spans="1:12" ht="25.5" x14ac:dyDescent="0.2">
      <c r="A69" s="303"/>
      <c r="B69" s="251"/>
      <c r="C69" s="273"/>
      <c r="D69" s="274"/>
      <c r="E69" s="221"/>
      <c r="F69" s="221"/>
      <c r="G69" s="221"/>
      <c r="H69" s="270"/>
      <c r="I69" s="270"/>
      <c r="J69" s="221"/>
      <c r="K69" s="52" t="s">
        <v>63</v>
      </c>
      <c r="L69" s="66">
        <f>SUM('Memória de Cálculo'!H94)</f>
        <v>150000</v>
      </c>
    </row>
    <row r="70" spans="1:12" ht="51" x14ac:dyDescent="0.2">
      <c r="A70" s="303"/>
      <c r="B70" s="251"/>
      <c r="C70" s="98" t="s">
        <v>141</v>
      </c>
      <c r="D70" s="60"/>
      <c r="E70" s="42"/>
      <c r="F70" s="42" t="s">
        <v>258</v>
      </c>
      <c r="G70" s="42" t="s">
        <v>258</v>
      </c>
      <c r="H70" s="271"/>
      <c r="I70" s="271"/>
      <c r="J70" s="221"/>
      <c r="K70" s="52" t="s">
        <v>64</v>
      </c>
      <c r="L70" s="66">
        <f>SUM(L67:L69)*0.07</f>
        <v>16837.800000000003</v>
      </c>
    </row>
    <row r="71" spans="1:12" x14ac:dyDescent="0.2">
      <c r="A71" s="303"/>
      <c r="B71" s="55" t="s">
        <v>137</v>
      </c>
      <c r="C71" s="57"/>
      <c r="D71" s="57"/>
      <c r="E71" s="57"/>
      <c r="F71" s="57"/>
      <c r="G71" s="57"/>
      <c r="H71" s="57"/>
      <c r="I71" s="57"/>
      <c r="J71" s="57"/>
      <c r="K71" s="57"/>
      <c r="L71" s="67">
        <f>SUM(L67:L70)</f>
        <v>257377.8</v>
      </c>
    </row>
    <row r="72" spans="1:12" ht="51" customHeight="1" x14ac:dyDescent="0.2">
      <c r="A72" s="303"/>
      <c r="B72" s="251" t="s">
        <v>4</v>
      </c>
      <c r="C72" s="180" t="s">
        <v>142</v>
      </c>
      <c r="D72" s="301"/>
      <c r="E72" s="264"/>
      <c r="F72" s="264"/>
      <c r="G72" s="264" t="s">
        <v>258</v>
      </c>
      <c r="H72" s="245" t="s">
        <v>331</v>
      </c>
      <c r="I72" s="269" t="s">
        <v>257</v>
      </c>
      <c r="J72" s="221" t="s">
        <v>61</v>
      </c>
      <c r="K72" s="52" t="s">
        <v>59</v>
      </c>
      <c r="L72" s="66">
        <f>SUM('Memória de Cálculo'!H98)</f>
        <v>15000</v>
      </c>
    </row>
    <row r="73" spans="1:12" x14ac:dyDescent="0.2">
      <c r="A73" s="303"/>
      <c r="B73" s="251"/>
      <c r="C73" s="300"/>
      <c r="D73" s="246"/>
      <c r="E73" s="289"/>
      <c r="F73" s="289"/>
      <c r="G73" s="289"/>
      <c r="H73" s="270"/>
      <c r="I73" s="270"/>
      <c r="J73" s="221"/>
      <c r="K73" s="52" t="s">
        <v>62</v>
      </c>
      <c r="L73" s="66">
        <f>SUM('Memória de Cálculo'!H99:H100)</f>
        <v>5250</v>
      </c>
    </row>
    <row r="74" spans="1:12" ht="25.5" x14ac:dyDescent="0.2">
      <c r="A74" s="303"/>
      <c r="B74" s="251"/>
      <c r="C74" s="300"/>
      <c r="D74" s="246"/>
      <c r="E74" s="289"/>
      <c r="F74" s="289"/>
      <c r="G74" s="289"/>
      <c r="H74" s="270"/>
      <c r="I74" s="270"/>
      <c r="J74" s="221"/>
      <c r="K74" s="52" t="s">
        <v>63</v>
      </c>
      <c r="L74" s="66">
        <f>SUM('Memória de Cálculo'!H101)</f>
        <v>25000</v>
      </c>
    </row>
    <row r="75" spans="1:12" x14ac:dyDescent="0.2">
      <c r="A75" s="303"/>
      <c r="B75" s="251"/>
      <c r="C75" s="263"/>
      <c r="D75" s="247"/>
      <c r="E75" s="265"/>
      <c r="F75" s="265"/>
      <c r="G75" s="265"/>
      <c r="H75" s="271"/>
      <c r="I75" s="271"/>
      <c r="J75" s="221"/>
      <c r="K75" s="52" t="s">
        <v>64</v>
      </c>
      <c r="L75" s="66">
        <f>SUM(L72:L74)*0.07</f>
        <v>3167.5000000000005</v>
      </c>
    </row>
    <row r="76" spans="1:12" x14ac:dyDescent="0.2">
      <c r="A76" s="303"/>
      <c r="B76" s="55" t="s">
        <v>137</v>
      </c>
      <c r="C76" s="57"/>
      <c r="D76" s="57"/>
      <c r="E76" s="57"/>
      <c r="F76" s="57"/>
      <c r="G76" s="57"/>
      <c r="H76" s="57"/>
      <c r="I76" s="57"/>
      <c r="J76" s="57"/>
      <c r="K76" s="57"/>
      <c r="L76" s="67">
        <f>SUM(L72:L75)</f>
        <v>48417.5</v>
      </c>
    </row>
    <row r="77" spans="1:12" x14ac:dyDescent="0.2">
      <c r="A77" s="308"/>
      <c r="B77" s="61" t="s">
        <v>70</v>
      </c>
      <c r="C77" s="62"/>
      <c r="D77" s="63"/>
      <c r="E77" s="63"/>
      <c r="F77" s="63"/>
      <c r="G77" s="63"/>
      <c r="H77" s="63"/>
      <c r="I77" s="70"/>
      <c r="J77" s="70"/>
      <c r="K77" s="70"/>
      <c r="L77" s="64">
        <f>SUM(L76,L71,L66,L61,L56)</f>
        <v>787797.12999999989</v>
      </c>
    </row>
    <row r="78" spans="1:12" ht="12.75" customHeight="1" x14ac:dyDescent="0.2">
      <c r="A78" s="220" t="s">
        <v>136</v>
      </c>
      <c r="B78" s="220" t="s">
        <v>132</v>
      </c>
      <c r="C78" s="220" t="s">
        <v>67</v>
      </c>
      <c r="D78" s="242" t="s">
        <v>74</v>
      </c>
      <c r="E78" s="242"/>
      <c r="F78" s="242"/>
      <c r="G78" s="242"/>
      <c r="H78" s="242" t="s">
        <v>68</v>
      </c>
      <c r="I78" s="242" t="s">
        <v>108</v>
      </c>
      <c r="J78" s="242" t="s">
        <v>109</v>
      </c>
      <c r="K78" s="242" t="s">
        <v>110</v>
      </c>
      <c r="L78" s="242" t="s">
        <v>111</v>
      </c>
    </row>
    <row r="79" spans="1:12" x14ac:dyDescent="0.2">
      <c r="A79" s="221"/>
      <c r="B79" s="223"/>
      <c r="C79" s="223"/>
      <c r="D79" s="51" t="s">
        <v>112</v>
      </c>
      <c r="E79" s="51" t="s">
        <v>113</v>
      </c>
      <c r="F79" s="51" t="s">
        <v>114</v>
      </c>
      <c r="G79" s="51" t="s">
        <v>115</v>
      </c>
      <c r="H79" s="242"/>
      <c r="I79" s="242"/>
      <c r="J79" s="242"/>
      <c r="K79" s="242"/>
      <c r="L79" s="242"/>
    </row>
    <row r="80" spans="1:12" ht="38.25" customHeight="1" x14ac:dyDescent="0.2">
      <c r="A80" s="302" t="s">
        <v>335</v>
      </c>
      <c r="B80" s="272" t="s">
        <v>17</v>
      </c>
      <c r="C80" s="180" t="s">
        <v>145</v>
      </c>
      <c r="D80" s="257"/>
      <c r="E80" s="257"/>
      <c r="F80" s="260" t="s">
        <v>258</v>
      </c>
      <c r="G80" s="260" t="s">
        <v>258</v>
      </c>
      <c r="H80" s="245" t="s">
        <v>331</v>
      </c>
      <c r="I80" s="269" t="s">
        <v>257</v>
      </c>
      <c r="J80" s="221" t="s">
        <v>61</v>
      </c>
      <c r="K80" s="52" t="s">
        <v>59</v>
      </c>
      <c r="L80" s="66">
        <f>SUM('Memória de Cálculo'!H106:H106)</f>
        <v>18000</v>
      </c>
    </row>
    <row r="81" spans="1:12" x14ac:dyDescent="0.2">
      <c r="A81" s="307"/>
      <c r="B81" s="272"/>
      <c r="C81" s="300"/>
      <c r="D81" s="258"/>
      <c r="E81" s="290"/>
      <c r="F81" s="258"/>
      <c r="G81" s="258"/>
      <c r="H81" s="246"/>
      <c r="I81" s="270"/>
      <c r="J81" s="221"/>
      <c r="K81" s="52" t="s">
        <v>62</v>
      </c>
      <c r="L81" s="66">
        <f>SUM('Memória de Cálculo'!H107:H108)</f>
        <v>5000</v>
      </c>
    </row>
    <row r="82" spans="1:12" ht="25.5" x14ac:dyDescent="0.2">
      <c r="A82" s="307"/>
      <c r="B82" s="272"/>
      <c r="C82" s="300"/>
      <c r="D82" s="258"/>
      <c r="E82" s="290"/>
      <c r="F82" s="258"/>
      <c r="G82" s="258"/>
      <c r="H82" s="246"/>
      <c r="I82" s="270"/>
      <c r="J82" s="221"/>
      <c r="K82" s="52" t="s">
        <v>63</v>
      </c>
      <c r="L82" s="66">
        <v>0</v>
      </c>
    </row>
    <row r="83" spans="1:12" x14ac:dyDescent="0.2">
      <c r="A83" s="307"/>
      <c r="B83" s="272"/>
      <c r="C83" s="263"/>
      <c r="D83" s="259"/>
      <c r="E83" s="291"/>
      <c r="F83" s="259"/>
      <c r="G83" s="259"/>
      <c r="H83" s="247"/>
      <c r="I83" s="271"/>
      <c r="J83" s="221"/>
      <c r="K83" s="52" t="s">
        <v>64</v>
      </c>
      <c r="L83" s="66">
        <f>SUM(L80:L82)*0.07</f>
        <v>1610.0000000000002</v>
      </c>
    </row>
    <row r="84" spans="1:12" x14ac:dyDescent="0.2">
      <c r="A84" s="307"/>
      <c r="B84" s="55" t="s">
        <v>137</v>
      </c>
      <c r="C84" s="56"/>
      <c r="D84" s="57"/>
      <c r="E84" s="57"/>
      <c r="F84" s="57"/>
      <c r="G84" s="57"/>
      <c r="H84" s="57"/>
      <c r="I84" s="57"/>
      <c r="J84" s="58"/>
      <c r="K84" s="58"/>
      <c r="L84" s="67">
        <f>SUM(L80:L83)</f>
        <v>24610</v>
      </c>
    </row>
    <row r="85" spans="1:12" ht="36" customHeight="1" x14ac:dyDescent="0.2">
      <c r="A85" s="307"/>
      <c r="B85" s="275" t="s">
        <v>18</v>
      </c>
      <c r="C85" s="180" t="s">
        <v>148</v>
      </c>
      <c r="D85" s="260"/>
      <c r="E85" s="257"/>
      <c r="F85" s="260" t="s">
        <v>258</v>
      </c>
      <c r="G85" s="260" t="s">
        <v>258</v>
      </c>
      <c r="H85" s="245" t="s">
        <v>331</v>
      </c>
      <c r="I85" s="269" t="s">
        <v>257</v>
      </c>
      <c r="J85" s="221" t="s">
        <v>61</v>
      </c>
      <c r="K85" s="52" t="s">
        <v>59</v>
      </c>
      <c r="L85" s="66">
        <f>SUM('Memória de Cálculo'!H112)</f>
        <v>36000</v>
      </c>
    </row>
    <row r="86" spans="1:12" ht="16.5" customHeight="1" x14ac:dyDescent="0.2">
      <c r="A86" s="307"/>
      <c r="B86" s="208"/>
      <c r="C86" s="300"/>
      <c r="D86" s="258"/>
      <c r="E86" s="290"/>
      <c r="F86" s="258"/>
      <c r="G86" s="258"/>
      <c r="H86" s="246"/>
      <c r="I86" s="270"/>
      <c r="J86" s="221"/>
      <c r="K86" s="249" t="s">
        <v>62</v>
      </c>
      <c r="L86" s="281">
        <f>SUM('Memória de Cálculo'!H113:H114)</f>
        <v>8000</v>
      </c>
    </row>
    <row r="87" spans="1:12" ht="18.75" customHeight="1" x14ac:dyDescent="0.2">
      <c r="A87" s="307"/>
      <c r="B87" s="208"/>
      <c r="C87" s="300"/>
      <c r="D87" s="258"/>
      <c r="E87" s="290"/>
      <c r="F87" s="258"/>
      <c r="G87" s="258"/>
      <c r="H87" s="246"/>
      <c r="I87" s="270"/>
      <c r="J87" s="221"/>
      <c r="K87" s="250"/>
      <c r="L87" s="282"/>
    </row>
    <row r="88" spans="1:12" s="20" customFormat="1" ht="28.5" customHeight="1" x14ac:dyDescent="0.2">
      <c r="A88" s="307"/>
      <c r="B88" s="209"/>
      <c r="C88" s="263"/>
      <c r="D88" s="259"/>
      <c r="E88" s="291"/>
      <c r="F88" s="259"/>
      <c r="G88" s="259"/>
      <c r="H88" s="247"/>
      <c r="I88" s="271"/>
      <c r="J88" s="221"/>
      <c r="K88" s="52" t="s">
        <v>64</v>
      </c>
      <c r="L88" s="68">
        <f>SUM(L85:L87)*0.07</f>
        <v>3080.0000000000005</v>
      </c>
    </row>
    <row r="89" spans="1:12" x14ac:dyDescent="0.2">
      <c r="A89" s="307"/>
      <c r="B89" s="55" t="s">
        <v>137</v>
      </c>
      <c r="C89" s="56"/>
      <c r="D89" s="57"/>
      <c r="E89" s="57"/>
      <c r="F89" s="57"/>
      <c r="G89" s="57"/>
      <c r="H89" s="57"/>
      <c r="I89" s="57"/>
      <c r="J89" s="57"/>
      <c r="K89" s="57"/>
      <c r="L89" s="67">
        <f>SUM(L85:L88)</f>
        <v>47080</v>
      </c>
    </row>
    <row r="90" spans="1:12" ht="38.25" customHeight="1" x14ac:dyDescent="0.2">
      <c r="A90" s="307"/>
      <c r="B90" s="275" t="s">
        <v>19</v>
      </c>
      <c r="C90" s="180" t="s">
        <v>159</v>
      </c>
      <c r="D90" s="260"/>
      <c r="E90" s="260"/>
      <c r="F90" s="260" t="s">
        <v>258</v>
      </c>
      <c r="G90" s="260" t="s">
        <v>258</v>
      </c>
      <c r="H90" s="245" t="s">
        <v>331</v>
      </c>
      <c r="I90" s="269" t="s">
        <v>257</v>
      </c>
      <c r="J90" s="283" t="s">
        <v>61</v>
      </c>
      <c r="K90" s="52" t="s">
        <v>59</v>
      </c>
      <c r="L90" s="66">
        <f>SUM('Memória de Cálculo'!H118)</f>
        <v>36000</v>
      </c>
    </row>
    <row r="91" spans="1:12" x14ac:dyDescent="0.2">
      <c r="A91" s="307"/>
      <c r="B91" s="208"/>
      <c r="C91" s="300"/>
      <c r="D91" s="258"/>
      <c r="E91" s="258"/>
      <c r="F91" s="258"/>
      <c r="G91" s="258"/>
      <c r="H91" s="270"/>
      <c r="I91" s="270"/>
      <c r="J91" s="283"/>
      <c r="K91" s="249" t="s">
        <v>62</v>
      </c>
      <c r="L91" s="281">
        <f>SUM('Memória de Cálculo'!H119:H120)</f>
        <v>8000</v>
      </c>
    </row>
    <row r="92" spans="1:12" ht="25.5" customHeight="1" x14ac:dyDescent="0.2">
      <c r="A92" s="307"/>
      <c r="B92" s="208"/>
      <c r="C92" s="300"/>
      <c r="D92" s="258"/>
      <c r="E92" s="258"/>
      <c r="F92" s="258"/>
      <c r="G92" s="258"/>
      <c r="H92" s="270"/>
      <c r="I92" s="270"/>
      <c r="J92" s="283"/>
      <c r="K92" s="250"/>
      <c r="L92" s="282"/>
    </row>
    <row r="93" spans="1:12" s="20" customFormat="1" x14ac:dyDescent="0.2">
      <c r="A93" s="307"/>
      <c r="B93" s="209"/>
      <c r="C93" s="263"/>
      <c r="D93" s="259"/>
      <c r="E93" s="259"/>
      <c r="F93" s="259"/>
      <c r="G93" s="259"/>
      <c r="H93" s="271"/>
      <c r="I93" s="271"/>
      <c r="J93" s="283"/>
      <c r="K93" s="52" t="s">
        <v>64</v>
      </c>
      <c r="L93" s="68">
        <f>SUM(L90:L92)*0.07</f>
        <v>3080.0000000000005</v>
      </c>
    </row>
    <row r="94" spans="1:12" x14ac:dyDescent="0.2">
      <c r="A94" s="307"/>
      <c r="B94" s="55"/>
      <c r="C94" s="56"/>
      <c r="D94" s="57"/>
      <c r="E94" s="57"/>
      <c r="F94" s="57"/>
      <c r="G94" s="57"/>
      <c r="H94" s="57"/>
      <c r="I94" s="57"/>
      <c r="J94" s="57"/>
      <c r="K94" s="57"/>
      <c r="L94" s="67">
        <f>SUM(L90:L93)</f>
        <v>47080</v>
      </c>
    </row>
    <row r="95" spans="1:12" x14ac:dyDescent="0.2">
      <c r="A95" s="308"/>
      <c r="B95" s="61" t="s">
        <v>71</v>
      </c>
      <c r="C95" s="62"/>
      <c r="D95" s="63"/>
      <c r="E95" s="63"/>
      <c r="F95" s="63"/>
      <c r="G95" s="63"/>
      <c r="H95" s="63"/>
      <c r="I95" s="63"/>
      <c r="J95" s="64"/>
      <c r="K95" s="64"/>
      <c r="L95" s="64">
        <f>SUM(L94,L89,L84)</f>
        <v>118770</v>
      </c>
    </row>
    <row r="96" spans="1:12" ht="12.75" customHeight="1" x14ac:dyDescent="0.2">
      <c r="A96" s="220" t="s">
        <v>136</v>
      </c>
      <c r="B96" s="220" t="s">
        <v>132</v>
      </c>
      <c r="C96" s="220" t="s">
        <v>67</v>
      </c>
      <c r="D96" s="242" t="s">
        <v>74</v>
      </c>
      <c r="E96" s="242"/>
      <c r="F96" s="242"/>
      <c r="G96" s="242"/>
      <c r="H96" s="242" t="s">
        <v>68</v>
      </c>
      <c r="I96" s="242" t="s">
        <v>108</v>
      </c>
      <c r="J96" s="242" t="s">
        <v>109</v>
      </c>
      <c r="K96" s="242" t="s">
        <v>110</v>
      </c>
      <c r="L96" s="242" t="s">
        <v>111</v>
      </c>
    </row>
    <row r="97" spans="1:12" x14ac:dyDescent="0.2">
      <c r="A97" s="221"/>
      <c r="B97" s="223"/>
      <c r="C97" s="223"/>
      <c r="D97" s="51" t="s">
        <v>112</v>
      </c>
      <c r="E97" s="51" t="s">
        <v>113</v>
      </c>
      <c r="F97" s="51" t="s">
        <v>114</v>
      </c>
      <c r="G97" s="51" t="s">
        <v>115</v>
      </c>
      <c r="H97" s="242"/>
      <c r="I97" s="242"/>
      <c r="J97" s="242"/>
      <c r="K97" s="242"/>
      <c r="L97" s="242"/>
    </row>
    <row r="98" spans="1:12" ht="25.5" x14ac:dyDescent="0.2">
      <c r="A98" s="302" t="s">
        <v>336</v>
      </c>
      <c r="B98" s="275" t="s">
        <v>28</v>
      </c>
      <c r="C98" s="180" t="s">
        <v>152</v>
      </c>
      <c r="D98" s="285"/>
      <c r="E98" s="276" t="s">
        <v>259</v>
      </c>
      <c r="F98" s="276" t="s">
        <v>259</v>
      </c>
      <c r="G98" s="276" t="s">
        <v>259</v>
      </c>
      <c r="H98" s="287" t="s">
        <v>331</v>
      </c>
      <c r="I98" s="276" t="s">
        <v>257</v>
      </c>
      <c r="J98" s="284" t="s">
        <v>61</v>
      </c>
      <c r="K98" s="52" t="s">
        <v>245</v>
      </c>
      <c r="L98" s="66">
        <f>SUM('Memória de Cálculo'!H125)</f>
        <v>72000</v>
      </c>
    </row>
    <row r="99" spans="1:12" ht="25.5" x14ac:dyDescent="0.2">
      <c r="A99" s="303"/>
      <c r="B99" s="208"/>
      <c r="C99" s="263"/>
      <c r="D99" s="286"/>
      <c r="E99" s="277"/>
      <c r="F99" s="277"/>
      <c r="G99" s="277"/>
      <c r="H99" s="288"/>
      <c r="I99" s="288"/>
      <c r="J99" s="270"/>
      <c r="K99" s="52" t="s">
        <v>59</v>
      </c>
      <c r="L99" s="66">
        <f>SUM('Memória de Cálculo'!H126:H126)</f>
        <v>114000</v>
      </c>
    </row>
    <row r="100" spans="1:12" ht="25.5" x14ac:dyDescent="0.2">
      <c r="A100" s="303"/>
      <c r="B100" s="208"/>
      <c r="C100" s="3" t="s">
        <v>153</v>
      </c>
      <c r="D100" s="42"/>
      <c r="E100" s="42" t="s">
        <v>258</v>
      </c>
      <c r="F100" s="42" t="s">
        <v>258</v>
      </c>
      <c r="G100" s="42" t="s">
        <v>258</v>
      </c>
      <c r="H100" s="288"/>
      <c r="I100" s="288"/>
      <c r="J100" s="270"/>
      <c r="K100" s="52" t="s">
        <v>62</v>
      </c>
      <c r="L100" s="66">
        <f>SUM('Memória de Cálculo'!H127:H128)</f>
        <v>8000</v>
      </c>
    </row>
    <row r="101" spans="1:12" ht="25.5" x14ac:dyDescent="0.2">
      <c r="A101" s="303"/>
      <c r="B101" s="208"/>
      <c r="C101" s="3" t="s">
        <v>154</v>
      </c>
      <c r="D101" s="42"/>
      <c r="E101" s="42" t="s">
        <v>258</v>
      </c>
      <c r="F101" s="42" t="s">
        <v>258</v>
      </c>
      <c r="G101" s="42" t="s">
        <v>258</v>
      </c>
      <c r="H101" s="288"/>
      <c r="I101" s="288"/>
      <c r="J101" s="270"/>
      <c r="K101" s="280" t="s">
        <v>63</v>
      </c>
      <c r="L101" s="281">
        <v>0</v>
      </c>
    </row>
    <row r="102" spans="1:12" s="20" customFormat="1" x14ac:dyDescent="0.2">
      <c r="A102" s="303"/>
      <c r="B102" s="208"/>
      <c r="C102" s="295" t="s">
        <v>155</v>
      </c>
      <c r="D102" s="292"/>
      <c r="E102" s="260" t="s">
        <v>258</v>
      </c>
      <c r="F102" s="260" t="s">
        <v>258</v>
      </c>
      <c r="G102" s="260" t="s">
        <v>258</v>
      </c>
      <c r="H102" s="288"/>
      <c r="I102" s="288"/>
      <c r="J102" s="270"/>
      <c r="K102" s="280"/>
      <c r="L102" s="282"/>
    </row>
    <row r="103" spans="1:12" x14ac:dyDescent="0.2">
      <c r="A103" s="303"/>
      <c r="B103" s="208"/>
      <c r="C103" s="296"/>
      <c r="D103" s="293"/>
      <c r="E103" s="258"/>
      <c r="F103" s="258"/>
      <c r="G103" s="258"/>
      <c r="H103" s="288"/>
      <c r="I103" s="288"/>
      <c r="J103" s="270"/>
      <c r="K103" s="280" t="s">
        <v>64</v>
      </c>
      <c r="L103" s="281">
        <f>SUM(L98:L102)*0.07</f>
        <v>13580.000000000002</v>
      </c>
    </row>
    <row r="104" spans="1:12" x14ac:dyDescent="0.2">
      <c r="A104" s="303"/>
      <c r="B104" s="209"/>
      <c r="C104" s="297"/>
      <c r="D104" s="294"/>
      <c r="E104" s="259"/>
      <c r="F104" s="259"/>
      <c r="G104" s="259"/>
      <c r="H104" s="277"/>
      <c r="I104" s="277"/>
      <c r="J104" s="271"/>
      <c r="K104" s="280"/>
      <c r="L104" s="282"/>
    </row>
    <row r="105" spans="1:12" x14ac:dyDescent="0.2">
      <c r="A105" s="303"/>
      <c r="B105" s="55" t="s">
        <v>137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67">
        <f>SUM(L98:L104)</f>
        <v>207580</v>
      </c>
    </row>
    <row r="106" spans="1:12" ht="25.5" customHeight="1" x14ac:dyDescent="0.2">
      <c r="A106" s="303"/>
      <c r="B106" s="275" t="s">
        <v>11</v>
      </c>
      <c r="C106" s="3" t="s">
        <v>164</v>
      </c>
      <c r="D106" s="42"/>
      <c r="E106" s="42" t="s">
        <v>258</v>
      </c>
      <c r="F106" s="42" t="s">
        <v>258</v>
      </c>
      <c r="G106" s="42"/>
      <c r="H106" s="245" t="s">
        <v>331</v>
      </c>
      <c r="I106" s="269" t="s">
        <v>257</v>
      </c>
      <c r="J106" s="221" t="s">
        <v>61</v>
      </c>
      <c r="K106" s="52" t="s">
        <v>59</v>
      </c>
      <c r="L106" s="66">
        <f>SUM('Memória de Cálculo'!H132:H132)</f>
        <v>60000</v>
      </c>
    </row>
    <row r="107" spans="1:12" ht="25.5" x14ac:dyDescent="0.2">
      <c r="A107" s="303"/>
      <c r="B107" s="208"/>
      <c r="C107" s="3" t="s">
        <v>165</v>
      </c>
      <c r="D107" s="42"/>
      <c r="E107" s="42" t="s">
        <v>258</v>
      </c>
      <c r="F107" s="42" t="s">
        <v>258</v>
      </c>
      <c r="G107" s="42" t="s">
        <v>258</v>
      </c>
      <c r="H107" s="246"/>
      <c r="I107" s="270"/>
      <c r="J107" s="221"/>
      <c r="K107" s="42" t="s">
        <v>62</v>
      </c>
      <c r="L107" s="66">
        <f>SUM('Memória de Cálculo'!H133:H136)</f>
        <v>27375</v>
      </c>
    </row>
    <row r="108" spans="1:12" ht="25.5" x14ac:dyDescent="0.2">
      <c r="A108" s="303"/>
      <c r="B108" s="208"/>
      <c r="C108" s="273" t="s">
        <v>166</v>
      </c>
      <c r="D108" s="221"/>
      <c r="E108" s="221" t="s">
        <v>260</v>
      </c>
      <c r="F108" s="279" t="s">
        <v>259</v>
      </c>
      <c r="G108" s="279" t="s">
        <v>259</v>
      </c>
      <c r="H108" s="246"/>
      <c r="I108" s="270"/>
      <c r="J108" s="221"/>
      <c r="K108" s="69" t="s">
        <v>63</v>
      </c>
      <c r="L108" s="66">
        <f>SUM('Memória de Cálculo'!H137)</f>
        <v>107500</v>
      </c>
    </row>
    <row r="109" spans="1:12" x14ac:dyDescent="0.2">
      <c r="A109" s="303"/>
      <c r="B109" s="209"/>
      <c r="C109" s="273"/>
      <c r="D109" s="221"/>
      <c r="E109" s="221"/>
      <c r="F109" s="274"/>
      <c r="G109" s="221"/>
      <c r="H109" s="247"/>
      <c r="I109" s="271"/>
      <c r="J109" s="221"/>
      <c r="K109" s="52" t="s">
        <v>64</v>
      </c>
      <c r="L109" s="66">
        <f>SUM(L106:L108)*0.07</f>
        <v>13641.250000000002</v>
      </c>
    </row>
    <row r="110" spans="1:12" x14ac:dyDescent="0.2">
      <c r="A110" s="303"/>
      <c r="B110" s="55" t="s">
        <v>137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67">
        <f>SUM(L106:L109)</f>
        <v>208516.25</v>
      </c>
    </row>
    <row r="111" spans="1:12" ht="24.75" customHeight="1" x14ac:dyDescent="0.2">
      <c r="A111" s="303"/>
      <c r="B111" s="251" t="s">
        <v>261</v>
      </c>
      <c r="C111" s="3" t="s">
        <v>290</v>
      </c>
      <c r="D111" s="52"/>
      <c r="E111" s="42" t="s">
        <v>258</v>
      </c>
      <c r="F111" s="42" t="s">
        <v>258</v>
      </c>
      <c r="G111" s="42" t="s">
        <v>258</v>
      </c>
      <c r="H111" s="245" t="s">
        <v>331</v>
      </c>
      <c r="I111" s="266" t="s">
        <v>257</v>
      </c>
      <c r="J111" s="248" t="s">
        <v>61</v>
      </c>
      <c r="K111" s="52" t="s">
        <v>59</v>
      </c>
      <c r="L111" s="53">
        <f>SUM('Memória de Cálculo'!H141:H141)</f>
        <v>24000</v>
      </c>
    </row>
    <row r="112" spans="1:12" ht="25.5" customHeight="1" x14ac:dyDescent="0.2">
      <c r="A112" s="303"/>
      <c r="B112" s="251"/>
      <c r="C112" s="3" t="s">
        <v>263</v>
      </c>
      <c r="D112" s="52"/>
      <c r="E112" s="42" t="s">
        <v>258</v>
      </c>
      <c r="F112" s="42" t="s">
        <v>258</v>
      </c>
      <c r="G112" s="42" t="s">
        <v>258</v>
      </c>
      <c r="H112" s="246"/>
      <c r="I112" s="267"/>
      <c r="J112" s="248"/>
      <c r="K112" s="52" t="s">
        <v>62</v>
      </c>
      <c r="L112" s="53">
        <f>SUM('Memória de Cálculo'!H142:H143)</f>
        <v>30000</v>
      </c>
    </row>
    <row r="113" spans="1:15" ht="25.5" x14ac:dyDescent="0.2">
      <c r="A113" s="303"/>
      <c r="B113" s="251"/>
      <c r="C113" s="3" t="s">
        <v>264</v>
      </c>
      <c r="D113" s="52"/>
      <c r="E113" s="42"/>
      <c r="F113" s="42" t="s">
        <v>258</v>
      </c>
      <c r="G113" s="42" t="s">
        <v>258</v>
      </c>
      <c r="H113" s="246"/>
      <c r="I113" s="267"/>
      <c r="J113" s="248"/>
      <c r="K113" s="52" t="s">
        <v>63</v>
      </c>
      <c r="L113" s="53">
        <f>SUM('Memória de Cálculo'!H144)</f>
        <v>70000</v>
      </c>
      <c r="N113" s="143"/>
      <c r="O113" s="143"/>
    </row>
    <row r="114" spans="1:15" x14ac:dyDescent="0.2">
      <c r="A114" s="303"/>
      <c r="B114" s="251"/>
      <c r="C114" s="180" t="s">
        <v>291</v>
      </c>
      <c r="D114" s="301"/>
      <c r="E114" s="284" t="s">
        <v>258</v>
      </c>
      <c r="F114" s="284" t="s">
        <v>258</v>
      </c>
      <c r="G114" s="284" t="s">
        <v>258</v>
      </c>
      <c r="H114" s="246"/>
      <c r="I114" s="267"/>
      <c r="J114" s="248"/>
      <c r="K114" s="42" t="s">
        <v>60</v>
      </c>
      <c r="L114" s="53">
        <f>SUM('Memória de Cálculo'!H145)</f>
        <v>100000</v>
      </c>
      <c r="N114" s="136"/>
      <c r="O114" s="137"/>
    </row>
    <row r="115" spans="1:15" x14ac:dyDescent="0.2">
      <c r="A115" s="303"/>
      <c r="B115" s="251"/>
      <c r="C115" s="300"/>
      <c r="D115" s="246"/>
      <c r="E115" s="270"/>
      <c r="F115" s="270"/>
      <c r="G115" s="270"/>
      <c r="H115" s="246"/>
      <c r="I115" s="267"/>
      <c r="J115" s="248"/>
      <c r="K115" s="130" t="s">
        <v>294</v>
      </c>
      <c r="L115" s="53">
        <f>'Memória de Cálculo'!H146</f>
        <v>20000</v>
      </c>
      <c r="N115" s="136"/>
      <c r="O115" s="137"/>
    </row>
    <row r="116" spans="1:15" ht="25.5" x14ac:dyDescent="0.2">
      <c r="A116" s="303"/>
      <c r="B116" s="251"/>
      <c r="C116" s="300"/>
      <c r="D116" s="246"/>
      <c r="E116" s="270"/>
      <c r="F116" s="270"/>
      <c r="G116" s="270"/>
      <c r="H116" s="246"/>
      <c r="I116" s="267"/>
      <c r="J116" s="248"/>
      <c r="K116" s="130" t="s">
        <v>296</v>
      </c>
      <c r="L116" s="53">
        <f>'Memória de Cálculo'!H147</f>
        <v>40000</v>
      </c>
      <c r="N116" s="138"/>
      <c r="O116" s="139"/>
    </row>
    <row r="117" spans="1:15" x14ac:dyDescent="0.2">
      <c r="A117" s="303"/>
      <c r="B117" s="251"/>
      <c r="C117" s="263"/>
      <c r="D117" s="247"/>
      <c r="E117" s="271"/>
      <c r="F117" s="271"/>
      <c r="G117" s="271"/>
      <c r="H117" s="246"/>
      <c r="I117" s="267"/>
      <c r="J117" s="248"/>
      <c r="K117" s="130" t="s">
        <v>295</v>
      </c>
      <c r="L117" s="53">
        <f>'Memória de Cálculo'!H148</f>
        <v>10000</v>
      </c>
      <c r="N117" s="136"/>
      <c r="O117" s="137"/>
    </row>
    <row r="118" spans="1:15" ht="25.5" customHeight="1" x14ac:dyDescent="0.2">
      <c r="A118" s="303"/>
      <c r="B118" s="251"/>
      <c r="C118" s="180" t="s">
        <v>292</v>
      </c>
      <c r="D118" s="301"/>
      <c r="E118" s="284" t="s">
        <v>258</v>
      </c>
      <c r="F118" s="284" t="s">
        <v>258</v>
      </c>
      <c r="G118" s="284" t="s">
        <v>258</v>
      </c>
      <c r="H118" s="246"/>
      <c r="I118" s="267"/>
      <c r="J118" s="248"/>
      <c r="K118" s="42" t="s">
        <v>65</v>
      </c>
      <c r="L118" s="53">
        <f>SUM('Memória de Cálculo'!H149)</f>
        <v>150000</v>
      </c>
      <c r="N118" s="136"/>
      <c r="O118" s="137"/>
    </row>
    <row r="119" spans="1:15" ht="25.5" x14ac:dyDescent="0.2">
      <c r="A119" s="303"/>
      <c r="B119" s="251"/>
      <c r="C119" s="300"/>
      <c r="D119" s="246"/>
      <c r="E119" s="270"/>
      <c r="F119" s="270"/>
      <c r="G119" s="270"/>
      <c r="H119" s="246"/>
      <c r="I119" s="267"/>
      <c r="J119" s="248"/>
      <c r="K119" s="130" t="s">
        <v>301</v>
      </c>
      <c r="L119" s="53">
        <f>SUM('Memória de Cálculo'!H150)</f>
        <v>25000</v>
      </c>
      <c r="N119" s="136"/>
      <c r="O119" s="137"/>
    </row>
    <row r="120" spans="1:15" ht="25.5" x14ac:dyDescent="0.2">
      <c r="A120" s="303"/>
      <c r="B120" s="251"/>
      <c r="C120" s="300"/>
      <c r="D120" s="246"/>
      <c r="E120" s="270"/>
      <c r="F120" s="270"/>
      <c r="G120" s="270"/>
      <c r="H120" s="246"/>
      <c r="I120" s="267"/>
      <c r="J120" s="248"/>
      <c r="K120" s="130" t="s">
        <v>302</v>
      </c>
      <c r="L120" s="53">
        <f>SUM('Memória de Cálculo'!H151)</f>
        <v>10000</v>
      </c>
      <c r="N120" s="136"/>
      <c r="O120" s="137"/>
    </row>
    <row r="121" spans="1:15" ht="25.5" x14ac:dyDescent="0.2">
      <c r="A121" s="303"/>
      <c r="B121" s="251"/>
      <c r="C121" s="300"/>
      <c r="D121" s="246"/>
      <c r="E121" s="270"/>
      <c r="F121" s="270"/>
      <c r="G121" s="270"/>
      <c r="H121" s="246"/>
      <c r="I121" s="267"/>
      <c r="J121" s="248"/>
      <c r="K121" s="130" t="s">
        <v>303</v>
      </c>
      <c r="L121" s="53">
        <f>SUM('Memória de Cálculo'!H152)</f>
        <v>10000</v>
      </c>
      <c r="N121" s="140"/>
      <c r="O121" s="137"/>
    </row>
    <row r="122" spans="1:15" x14ac:dyDescent="0.2">
      <c r="A122" s="303"/>
      <c r="B122" s="251"/>
      <c r="C122" s="263"/>
      <c r="D122" s="247"/>
      <c r="E122" s="271"/>
      <c r="F122" s="271"/>
      <c r="G122" s="271"/>
      <c r="H122" s="246"/>
      <c r="I122" s="267"/>
      <c r="J122" s="248"/>
      <c r="K122" s="130" t="s">
        <v>304</v>
      </c>
      <c r="L122" s="53">
        <f>SUM('Memória de Cálculo'!H153)</f>
        <v>50000</v>
      </c>
      <c r="N122" s="136"/>
      <c r="O122" s="137"/>
    </row>
    <row r="123" spans="1:15" ht="25.5" x14ac:dyDescent="0.2">
      <c r="A123" s="303"/>
      <c r="B123" s="251"/>
      <c r="C123" s="3" t="s">
        <v>293</v>
      </c>
      <c r="D123" s="42"/>
      <c r="E123" s="42" t="s">
        <v>258</v>
      </c>
      <c r="F123" s="42" t="s">
        <v>258</v>
      </c>
      <c r="G123" s="42" t="s">
        <v>258</v>
      </c>
      <c r="H123" s="247"/>
      <c r="I123" s="268"/>
      <c r="J123" s="248"/>
      <c r="K123" s="52" t="s">
        <v>64</v>
      </c>
      <c r="L123" s="53">
        <f>SUM(L111:L122)*0.07</f>
        <v>37730</v>
      </c>
    </row>
    <row r="124" spans="1:15" x14ac:dyDescent="0.2">
      <c r="A124" s="303"/>
      <c r="B124" s="55" t="s">
        <v>137</v>
      </c>
      <c r="C124" s="56"/>
      <c r="D124" s="57"/>
      <c r="E124" s="57"/>
      <c r="F124" s="57"/>
      <c r="G124" s="57"/>
      <c r="H124" s="57"/>
      <c r="I124" s="57"/>
      <c r="J124" s="57"/>
      <c r="K124" s="57"/>
      <c r="L124" s="59">
        <f>SUM(L111:L123)</f>
        <v>576730</v>
      </c>
    </row>
    <row r="125" spans="1:15" x14ac:dyDescent="0.2">
      <c r="A125" s="304"/>
      <c r="B125" s="61" t="s">
        <v>72</v>
      </c>
      <c r="C125" s="62"/>
      <c r="D125" s="63"/>
      <c r="E125" s="63"/>
      <c r="F125" s="63"/>
      <c r="G125" s="63"/>
      <c r="H125" s="63"/>
      <c r="I125" s="64"/>
      <c r="J125" s="64"/>
      <c r="K125" s="64"/>
      <c r="L125" s="73">
        <f>SUM(L110,L105,L124)</f>
        <v>992826.25</v>
      </c>
    </row>
    <row r="126" spans="1:15" x14ac:dyDescent="0.2">
      <c r="A126" s="225" t="s">
        <v>94</v>
      </c>
      <c r="B126" s="226"/>
      <c r="C126" s="226"/>
      <c r="D126" s="226"/>
      <c r="E126" s="226"/>
      <c r="F126" s="226"/>
      <c r="G126" s="226"/>
      <c r="H126" s="226"/>
      <c r="I126" s="226"/>
      <c r="J126" s="226"/>
      <c r="K126" s="227"/>
      <c r="L126" s="74">
        <f>SUM(L9:L11,L14:L16,L19:L21,L111:L122,L24:L26,L29:L31,L34:L37,,,,,L40:L41,L44:L46,L52:L54,L57:L59,L62:L64,L67:L69,L72:L74,L80:L82,L85:L87,L90:L92,L98:L102,L106:L108)</f>
        <v>2138398</v>
      </c>
    </row>
    <row r="127" spans="1:15" x14ac:dyDescent="0.2">
      <c r="A127" s="194" t="s">
        <v>95</v>
      </c>
      <c r="B127" s="195"/>
      <c r="C127" s="195"/>
      <c r="D127" s="195"/>
      <c r="E127" s="195"/>
      <c r="F127" s="195"/>
      <c r="G127" s="195"/>
      <c r="H127" s="195"/>
      <c r="I127" s="195"/>
      <c r="J127" s="195"/>
      <c r="K127" s="196"/>
      <c r="L127" s="75">
        <f>SUM(L12,L17,L22,L123,L27,L32,L38,L42,L47,L55,L60,L65,L70,L75,L83,L88,L93,L103,L109)</f>
        <v>149687.86000000002</v>
      </c>
    </row>
    <row r="128" spans="1:15" x14ac:dyDescent="0.2">
      <c r="A128" s="157" t="s">
        <v>96</v>
      </c>
      <c r="B128" s="158"/>
      <c r="C128" s="158"/>
      <c r="D128" s="158"/>
      <c r="E128" s="158"/>
      <c r="F128" s="158"/>
      <c r="G128" s="158"/>
      <c r="H128" s="158"/>
      <c r="I128" s="158"/>
      <c r="J128" s="158"/>
      <c r="K128" s="159"/>
      <c r="L128" s="144">
        <f>SUM(L126:L127)</f>
        <v>2288085.86</v>
      </c>
    </row>
  </sheetData>
  <mergeCells count="227">
    <mergeCell ref="A9:A33"/>
    <mergeCell ref="A34:A49"/>
    <mergeCell ref="A98:A125"/>
    <mergeCell ref="C114:C117"/>
    <mergeCell ref="C118:C122"/>
    <mergeCell ref="E114:E117"/>
    <mergeCell ref="D114:D117"/>
    <mergeCell ref="F114:F117"/>
    <mergeCell ref="G114:G117"/>
    <mergeCell ref="E118:E122"/>
    <mergeCell ref="D118:D122"/>
    <mergeCell ref="F118:F122"/>
    <mergeCell ref="G118:G122"/>
    <mergeCell ref="C31:C32"/>
    <mergeCell ref="D31:D32"/>
    <mergeCell ref="E31:E32"/>
    <mergeCell ref="F31:F32"/>
    <mergeCell ref="G31:G32"/>
    <mergeCell ref="C26:C27"/>
    <mergeCell ref="D26:D27"/>
    <mergeCell ref="E26:E27"/>
    <mergeCell ref="F26:F27"/>
    <mergeCell ref="G26:G27"/>
    <mergeCell ref="C10:C12"/>
    <mergeCell ref="D10:D12"/>
    <mergeCell ref="F10:F12"/>
    <mergeCell ref="G10:G12"/>
    <mergeCell ref="E20:E22"/>
    <mergeCell ref="G15:G17"/>
    <mergeCell ref="C15:C17"/>
    <mergeCell ref="C90:C93"/>
    <mergeCell ref="C85:C88"/>
    <mergeCell ref="C54:C55"/>
    <mergeCell ref="D54:D55"/>
    <mergeCell ref="E54:E55"/>
    <mergeCell ref="C72:C75"/>
    <mergeCell ref="E72:E75"/>
    <mergeCell ref="C80:C83"/>
    <mergeCell ref="E68:E69"/>
    <mergeCell ref="D72:D75"/>
    <mergeCell ref="C64:C65"/>
    <mergeCell ref="F20:F22"/>
    <mergeCell ref="G20:G22"/>
    <mergeCell ref="D102:D104"/>
    <mergeCell ref="E102:E104"/>
    <mergeCell ref="F102:F104"/>
    <mergeCell ref="G102:G104"/>
    <mergeCell ref="E98:E99"/>
    <mergeCell ref="C102:C104"/>
    <mergeCell ref="F98:F99"/>
    <mergeCell ref="G85:G88"/>
    <mergeCell ref="D90:D93"/>
    <mergeCell ref="E90:E93"/>
    <mergeCell ref="F90:F93"/>
    <mergeCell ref="G90:G93"/>
    <mergeCell ref="D85:D88"/>
    <mergeCell ref="E85:E88"/>
    <mergeCell ref="F85:F88"/>
    <mergeCell ref="I106:I109"/>
    <mergeCell ref="H96:H97"/>
    <mergeCell ref="I96:I97"/>
    <mergeCell ref="I52:I55"/>
    <mergeCell ref="I57:I60"/>
    <mergeCell ref="H40:H42"/>
    <mergeCell ref="I80:I83"/>
    <mergeCell ref="F72:F75"/>
    <mergeCell ref="G72:G75"/>
    <mergeCell ref="F80:F83"/>
    <mergeCell ref="I78:I79"/>
    <mergeCell ref="H72:H75"/>
    <mergeCell ref="G80:G83"/>
    <mergeCell ref="I40:I42"/>
    <mergeCell ref="I44:I47"/>
    <mergeCell ref="I85:I88"/>
    <mergeCell ref="H80:H83"/>
    <mergeCell ref="H85:H88"/>
    <mergeCell ref="H34:H38"/>
    <mergeCell ref="H78:H79"/>
    <mergeCell ref="I90:I93"/>
    <mergeCell ref="I98:I104"/>
    <mergeCell ref="K45:K46"/>
    <mergeCell ref="J67:J70"/>
    <mergeCell ref="F68:F69"/>
    <mergeCell ref="J57:J60"/>
    <mergeCell ref="J62:J65"/>
    <mergeCell ref="D64:D65"/>
    <mergeCell ref="H44:H47"/>
    <mergeCell ref="H52:H55"/>
    <mergeCell ref="H57:H60"/>
    <mergeCell ref="H62:H65"/>
    <mergeCell ref="I67:I70"/>
    <mergeCell ref="I50:I51"/>
    <mergeCell ref="A128:K128"/>
    <mergeCell ref="A126:K126"/>
    <mergeCell ref="E108:E109"/>
    <mergeCell ref="F108:F109"/>
    <mergeCell ref="J90:J93"/>
    <mergeCell ref="D108:D109"/>
    <mergeCell ref="A96:A97"/>
    <mergeCell ref="K91:K92"/>
    <mergeCell ref="B106:B109"/>
    <mergeCell ref="A127:K127"/>
    <mergeCell ref="J96:J97"/>
    <mergeCell ref="C108:C109"/>
    <mergeCell ref="J98:J104"/>
    <mergeCell ref="C98:C99"/>
    <mergeCell ref="D98:D99"/>
    <mergeCell ref="B96:B97"/>
    <mergeCell ref="C96:C97"/>
    <mergeCell ref="H90:H93"/>
    <mergeCell ref="H98:H104"/>
    <mergeCell ref="B90:B93"/>
    <mergeCell ref="B111:B123"/>
    <mergeCell ref="J111:J123"/>
    <mergeCell ref="H111:H123"/>
    <mergeCell ref="I111:I123"/>
    <mergeCell ref="L45:L46"/>
    <mergeCell ref="G108:G109"/>
    <mergeCell ref="L96:L97"/>
    <mergeCell ref="K101:K102"/>
    <mergeCell ref="K103:K104"/>
    <mergeCell ref="L103:L104"/>
    <mergeCell ref="K96:K97"/>
    <mergeCell ref="L101:L102"/>
    <mergeCell ref="H67:H70"/>
    <mergeCell ref="D96:G96"/>
    <mergeCell ref="D78:G78"/>
    <mergeCell ref="I72:I75"/>
    <mergeCell ref="L91:L92"/>
    <mergeCell ref="K50:K51"/>
    <mergeCell ref="L50:L51"/>
    <mergeCell ref="J52:J55"/>
    <mergeCell ref="K86:K87"/>
    <mergeCell ref="L86:L87"/>
    <mergeCell ref="L78:L79"/>
    <mergeCell ref="J72:J75"/>
    <mergeCell ref="J78:J79"/>
    <mergeCell ref="J85:J88"/>
    <mergeCell ref="J80:J83"/>
    <mergeCell ref="K78:K79"/>
    <mergeCell ref="A80:A95"/>
    <mergeCell ref="B80:B83"/>
    <mergeCell ref="B67:B70"/>
    <mergeCell ref="B62:B65"/>
    <mergeCell ref="G68:G69"/>
    <mergeCell ref="F64:F65"/>
    <mergeCell ref="G64:G65"/>
    <mergeCell ref="C68:C69"/>
    <mergeCell ref="D68:D69"/>
    <mergeCell ref="A78:A79"/>
    <mergeCell ref="B85:B88"/>
    <mergeCell ref="B78:B79"/>
    <mergeCell ref="C78:C79"/>
    <mergeCell ref="D80:D83"/>
    <mergeCell ref="E80:E83"/>
    <mergeCell ref="A50:A51"/>
    <mergeCell ref="B50:B51"/>
    <mergeCell ref="C50:C51"/>
    <mergeCell ref="D50:G50"/>
    <mergeCell ref="H50:H51"/>
    <mergeCell ref="E64:E65"/>
    <mergeCell ref="F54:F55"/>
    <mergeCell ref="G54:G55"/>
    <mergeCell ref="J24:J27"/>
    <mergeCell ref="B29:B32"/>
    <mergeCell ref="B44:B47"/>
    <mergeCell ref="J44:J47"/>
    <mergeCell ref="J50:J51"/>
    <mergeCell ref="B40:B42"/>
    <mergeCell ref="J40:J42"/>
    <mergeCell ref="I34:I38"/>
    <mergeCell ref="I29:I32"/>
    <mergeCell ref="I24:I27"/>
    <mergeCell ref="A52:A77"/>
    <mergeCell ref="B52:B55"/>
    <mergeCell ref="B57:B60"/>
    <mergeCell ref="B72:B75"/>
    <mergeCell ref="I62:I65"/>
    <mergeCell ref="H24:H27"/>
    <mergeCell ref="A7:A8"/>
    <mergeCell ref="B7:B8"/>
    <mergeCell ref="C7:C8"/>
    <mergeCell ref="D7:G7"/>
    <mergeCell ref="H7:H8"/>
    <mergeCell ref="B9:B12"/>
    <mergeCell ref="B19:B22"/>
    <mergeCell ref="L30:L31"/>
    <mergeCell ref="B34:B38"/>
    <mergeCell ref="J34:J38"/>
    <mergeCell ref="J29:J32"/>
    <mergeCell ref="C24:C25"/>
    <mergeCell ref="D24:D25"/>
    <mergeCell ref="E24:E25"/>
    <mergeCell ref="F24:F25"/>
    <mergeCell ref="G24:G25"/>
    <mergeCell ref="B24:B27"/>
    <mergeCell ref="H14:H17"/>
    <mergeCell ref="H19:H22"/>
    <mergeCell ref="H29:H32"/>
    <mergeCell ref="I9:I12"/>
    <mergeCell ref="I14:I17"/>
    <mergeCell ref="I19:I22"/>
    <mergeCell ref="E10:E12"/>
    <mergeCell ref="L7:L8"/>
    <mergeCell ref="B2:L2"/>
    <mergeCell ref="B3:L3"/>
    <mergeCell ref="B4:L4"/>
    <mergeCell ref="B5:L5"/>
    <mergeCell ref="B6:L6"/>
    <mergeCell ref="J106:J109"/>
    <mergeCell ref="H106:H109"/>
    <mergeCell ref="I7:I8"/>
    <mergeCell ref="J7:J8"/>
    <mergeCell ref="K7:K8"/>
    <mergeCell ref="J19:J22"/>
    <mergeCell ref="J14:J17"/>
    <mergeCell ref="K30:K31"/>
    <mergeCell ref="J9:J12"/>
    <mergeCell ref="B14:B17"/>
    <mergeCell ref="C20:C22"/>
    <mergeCell ref="D20:D22"/>
    <mergeCell ref="D15:D17"/>
    <mergeCell ref="E15:E17"/>
    <mergeCell ref="F15:F17"/>
    <mergeCell ref="H9:H12"/>
    <mergeCell ref="G98:G99"/>
    <mergeCell ref="B98:B104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69" orientation="landscape" r:id="rId1"/>
  <headerFooter alignWithMargins="0"/>
  <rowBreaks count="4" manualBreakCount="4">
    <brk id="33" max="16383" man="1"/>
    <brk id="49" max="16383" man="1"/>
    <brk id="77" max="16383" man="1"/>
    <brk id="9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7"/>
  <sheetViews>
    <sheetView tabSelected="1" view="pageBreakPreview" topLeftCell="A21" zoomScaleNormal="100" zoomScaleSheetLayoutView="100" workbookViewId="0">
      <selection activeCell="C18" sqref="C31:C32"/>
    </sheetView>
  </sheetViews>
  <sheetFormatPr defaultColWidth="8.85546875" defaultRowHeight="12.75" x14ac:dyDescent="0.2"/>
  <cols>
    <col min="1" max="1" width="25.7109375" style="16" customWidth="1"/>
    <col min="2" max="2" width="25.42578125" style="1" customWidth="1"/>
    <col min="3" max="3" width="33.42578125" style="1" customWidth="1"/>
    <col min="4" max="7" width="6.7109375" style="1" bestFit="1" customWidth="1"/>
    <col min="8" max="8" width="14.5703125" style="1" customWidth="1"/>
    <col min="9" max="9" width="12.85546875" style="1" customWidth="1"/>
    <col min="10" max="10" width="16" style="1" customWidth="1"/>
    <col min="11" max="11" width="28.7109375" style="1" customWidth="1"/>
    <col min="12" max="12" width="14" style="1" customWidth="1"/>
    <col min="13" max="16384" width="8.85546875" style="1"/>
  </cols>
  <sheetData>
    <row r="2" spans="1:12" s="49" customFormat="1" x14ac:dyDescent="0.2">
      <c r="A2" s="43"/>
      <c r="B2" s="243" t="s">
        <v>329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50" customFormat="1" x14ac:dyDescent="0.2">
      <c r="A3" s="43"/>
      <c r="B3" s="219" t="s">
        <v>327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50" customFormat="1" x14ac:dyDescent="0.2">
      <c r="A4" s="43"/>
      <c r="B4" s="219" t="s">
        <v>105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50" customFormat="1" x14ac:dyDescent="0.2">
      <c r="A5" s="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s="50" customFormat="1" x14ac:dyDescent="0.2">
      <c r="A6" s="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2.75" customHeight="1" x14ac:dyDescent="0.2">
      <c r="A7" s="220" t="s">
        <v>136</v>
      </c>
      <c r="B7" s="220" t="s">
        <v>132</v>
      </c>
      <c r="C7" s="220" t="s">
        <v>106</v>
      </c>
      <c r="D7" s="242" t="s">
        <v>73</v>
      </c>
      <c r="E7" s="242"/>
      <c r="F7" s="242"/>
      <c r="G7" s="242"/>
      <c r="H7" s="242" t="s">
        <v>107</v>
      </c>
      <c r="I7" s="242" t="s">
        <v>108</v>
      </c>
      <c r="J7" s="242" t="s">
        <v>109</v>
      </c>
      <c r="K7" s="242" t="s">
        <v>110</v>
      </c>
      <c r="L7" s="242" t="s">
        <v>111</v>
      </c>
    </row>
    <row r="8" spans="1:12" x14ac:dyDescent="0.2">
      <c r="A8" s="221"/>
      <c r="B8" s="223"/>
      <c r="C8" s="223"/>
      <c r="D8" s="51" t="s">
        <v>112</v>
      </c>
      <c r="E8" s="51" t="s">
        <v>113</v>
      </c>
      <c r="F8" s="51" t="s">
        <v>114</v>
      </c>
      <c r="G8" s="51" t="s">
        <v>115</v>
      </c>
      <c r="H8" s="242"/>
      <c r="I8" s="242"/>
      <c r="J8" s="242"/>
      <c r="K8" s="242"/>
      <c r="L8" s="242"/>
    </row>
    <row r="9" spans="1:12" ht="38.25" customHeight="1" x14ac:dyDescent="0.2">
      <c r="A9" s="302" t="s">
        <v>334</v>
      </c>
      <c r="B9" s="251" t="s">
        <v>169</v>
      </c>
      <c r="C9" s="3" t="s">
        <v>120</v>
      </c>
      <c r="D9" s="42" t="s">
        <v>258</v>
      </c>
      <c r="E9" s="42" t="s">
        <v>258</v>
      </c>
      <c r="F9" s="42" t="s">
        <v>258</v>
      </c>
      <c r="G9" s="42" t="s">
        <v>258</v>
      </c>
      <c r="H9" s="245" t="s">
        <v>331</v>
      </c>
      <c r="I9" s="266" t="s">
        <v>257</v>
      </c>
      <c r="J9" s="248" t="s">
        <v>61</v>
      </c>
      <c r="K9" s="52" t="s">
        <v>59</v>
      </c>
      <c r="L9" s="53">
        <f>SUM('Memória de Cálculo'!I5:I5)</f>
        <v>18000</v>
      </c>
    </row>
    <row r="10" spans="1:12" ht="25.5" customHeight="1" x14ac:dyDescent="0.2">
      <c r="A10" s="303"/>
      <c r="B10" s="251"/>
      <c r="C10" s="180" t="s">
        <v>157</v>
      </c>
      <c r="D10" s="260" t="s">
        <v>258</v>
      </c>
      <c r="E10" s="260" t="s">
        <v>258</v>
      </c>
      <c r="F10" s="260" t="s">
        <v>258</v>
      </c>
      <c r="G10" s="260" t="s">
        <v>258</v>
      </c>
      <c r="H10" s="246"/>
      <c r="I10" s="267"/>
      <c r="J10" s="248"/>
      <c r="K10" s="52" t="s">
        <v>62</v>
      </c>
      <c r="L10" s="53">
        <f>SUM('Memória de Cálculo'!I6:I7)</f>
        <v>2520</v>
      </c>
    </row>
    <row r="11" spans="1:12" ht="12.75" customHeight="1" x14ac:dyDescent="0.2">
      <c r="A11" s="303"/>
      <c r="B11" s="251"/>
      <c r="C11" s="300"/>
      <c r="D11" s="258"/>
      <c r="E11" s="258"/>
      <c r="F11" s="258"/>
      <c r="G11" s="258"/>
      <c r="H11" s="246"/>
      <c r="I11" s="267"/>
      <c r="J11" s="248"/>
      <c r="K11" s="52" t="s">
        <v>63</v>
      </c>
      <c r="L11" s="53">
        <v>0</v>
      </c>
    </row>
    <row r="12" spans="1:12" x14ac:dyDescent="0.2">
      <c r="A12" s="303"/>
      <c r="B12" s="251"/>
      <c r="C12" s="263"/>
      <c r="D12" s="259"/>
      <c r="E12" s="259"/>
      <c r="F12" s="259"/>
      <c r="G12" s="259"/>
      <c r="H12" s="247"/>
      <c r="I12" s="268"/>
      <c r="J12" s="248"/>
      <c r="K12" s="52" t="s">
        <v>64</v>
      </c>
      <c r="L12" s="53">
        <f>SUM(L9:L11)*0.07</f>
        <v>1436.4</v>
      </c>
    </row>
    <row r="13" spans="1:12" x14ac:dyDescent="0.2">
      <c r="A13" s="303"/>
      <c r="B13" s="55" t="s">
        <v>137</v>
      </c>
      <c r="C13" s="56"/>
      <c r="D13" s="57"/>
      <c r="E13" s="57"/>
      <c r="F13" s="57"/>
      <c r="G13" s="57"/>
      <c r="H13" s="57"/>
      <c r="I13" s="58"/>
      <c r="J13" s="58"/>
      <c r="K13" s="58"/>
      <c r="L13" s="59">
        <f>SUM(L9:L12)</f>
        <v>21956.400000000001</v>
      </c>
    </row>
    <row r="14" spans="1:12" ht="38.25" x14ac:dyDescent="0.2">
      <c r="A14" s="303"/>
      <c r="B14" s="251" t="s">
        <v>10</v>
      </c>
      <c r="C14" s="3" t="s">
        <v>128</v>
      </c>
      <c r="D14" s="42" t="s">
        <v>258</v>
      </c>
      <c r="E14" s="42" t="s">
        <v>258</v>
      </c>
      <c r="F14" s="42" t="s">
        <v>258</v>
      </c>
      <c r="G14" s="42" t="s">
        <v>258</v>
      </c>
      <c r="H14" s="245" t="s">
        <v>331</v>
      </c>
      <c r="I14" s="266" t="s">
        <v>257</v>
      </c>
      <c r="J14" s="248" t="s">
        <v>61</v>
      </c>
      <c r="K14" s="52" t="s">
        <v>59</v>
      </c>
      <c r="L14" s="53">
        <f>SUM('Memória de Cálculo'!I11:I11)</f>
        <v>18000</v>
      </c>
    </row>
    <row r="15" spans="1:12" x14ac:dyDescent="0.2">
      <c r="A15" s="303"/>
      <c r="B15" s="251"/>
      <c r="C15" s="305" t="s">
        <v>127</v>
      </c>
      <c r="D15" s="260" t="s">
        <v>258</v>
      </c>
      <c r="E15" s="260" t="s">
        <v>258</v>
      </c>
      <c r="F15" s="260" t="s">
        <v>258</v>
      </c>
      <c r="G15" s="260" t="s">
        <v>258</v>
      </c>
      <c r="H15" s="246"/>
      <c r="I15" s="267"/>
      <c r="J15" s="248"/>
      <c r="K15" s="52" t="s">
        <v>62</v>
      </c>
      <c r="L15" s="53">
        <f>SUM('Memória de Cálculo'!I12:I13)</f>
        <v>2520</v>
      </c>
    </row>
    <row r="16" spans="1:12" ht="12.75" customHeight="1" x14ac:dyDescent="0.2">
      <c r="A16" s="303"/>
      <c r="B16" s="251"/>
      <c r="C16" s="258"/>
      <c r="D16" s="258"/>
      <c r="E16" s="258"/>
      <c r="F16" s="258"/>
      <c r="G16" s="258"/>
      <c r="H16" s="246"/>
      <c r="I16" s="267"/>
      <c r="J16" s="248"/>
      <c r="K16" s="52" t="s">
        <v>63</v>
      </c>
      <c r="L16" s="53">
        <v>0</v>
      </c>
    </row>
    <row r="17" spans="1:12" ht="36.75" customHeight="1" x14ac:dyDescent="0.2">
      <c r="A17" s="303"/>
      <c r="B17" s="251"/>
      <c r="C17" s="259"/>
      <c r="D17" s="259"/>
      <c r="E17" s="259"/>
      <c r="F17" s="259"/>
      <c r="G17" s="259"/>
      <c r="H17" s="247"/>
      <c r="I17" s="268"/>
      <c r="J17" s="248"/>
      <c r="K17" s="52" t="s">
        <v>64</v>
      </c>
      <c r="L17" s="53">
        <f>SUM(L14:L16)*0.07</f>
        <v>1436.4</v>
      </c>
    </row>
    <row r="18" spans="1:12" x14ac:dyDescent="0.2">
      <c r="A18" s="303"/>
      <c r="B18" s="55" t="s">
        <v>137</v>
      </c>
      <c r="C18" s="56"/>
      <c r="D18" s="57"/>
      <c r="E18" s="57"/>
      <c r="F18" s="57"/>
      <c r="G18" s="57"/>
      <c r="H18" s="57"/>
      <c r="I18" s="57"/>
      <c r="J18" s="57"/>
      <c r="K18" s="57"/>
      <c r="L18" s="59">
        <f>SUM(L14:L17)</f>
        <v>21956.400000000001</v>
      </c>
    </row>
    <row r="19" spans="1:12" ht="76.5" x14ac:dyDescent="0.2">
      <c r="A19" s="303"/>
      <c r="B19" s="251" t="s">
        <v>9</v>
      </c>
      <c r="C19" s="3" t="s">
        <v>25</v>
      </c>
      <c r="D19" s="42" t="s">
        <v>258</v>
      </c>
      <c r="E19" s="42" t="s">
        <v>258</v>
      </c>
      <c r="F19" s="42" t="s">
        <v>258</v>
      </c>
      <c r="G19" s="42" t="s">
        <v>258</v>
      </c>
      <c r="H19" s="245" t="s">
        <v>331</v>
      </c>
      <c r="I19" s="266" t="s">
        <v>257</v>
      </c>
      <c r="J19" s="248" t="s">
        <v>61</v>
      </c>
      <c r="K19" s="52" t="s">
        <v>59</v>
      </c>
      <c r="L19" s="53">
        <f>SUM('Memória de Cálculo'!I17:I17)</f>
        <v>10000</v>
      </c>
    </row>
    <row r="20" spans="1:12" ht="12.75" customHeight="1" x14ac:dyDescent="0.2">
      <c r="A20" s="303"/>
      <c r="B20" s="251"/>
      <c r="C20" s="252" t="s">
        <v>242</v>
      </c>
      <c r="D20" s="255" t="s">
        <v>258</v>
      </c>
      <c r="E20" s="298" t="s">
        <v>258</v>
      </c>
      <c r="F20" s="298" t="s">
        <v>258</v>
      </c>
      <c r="G20" s="298" t="s">
        <v>258</v>
      </c>
      <c r="H20" s="246"/>
      <c r="I20" s="267"/>
      <c r="J20" s="248"/>
      <c r="K20" s="52" t="s">
        <v>62</v>
      </c>
      <c r="L20" s="53">
        <f>SUM('Memória de Cálculo'!I18:I19)</f>
        <v>2520</v>
      </c>
    </row>
    <row r="21" spans="1:12" ht="30" customHeight="1" x14ac:dyDescent="0.2">
      <c r="A21" s="303"/>
      <c r="B21" s="251"/>
      <c r="C21" s="253"/>
      <c r="D21" s="299"/>
      <c r="E21" s="299"/>
      <c r="F21" s="299"/>
      <c r="G21" s="299"/>
      <c r="H21" s="246"/>
      <c r="I21" s="267"/>
      <c r="J21" s="248"/>
      <c r="K21" s="52" t="s">
        <v>63</v>
      </c>
      <c r="L21" s="53">
        <f>SUM('Memória de Cálculo'!I20)</f>
        <v>20000</v>
      </c>
    </row>
    <row r="22" spans="1:12" ht="26.25" customHeight="1" x14ac:dyDescent="0.2">
      <c r="A22" s="303"/>
      <c r="B22" s="251"/>
      <c r="C22" s="254"/>
      <c r="D22" s="254"/>
      <c r="E22" s="254"/>
      <c r="F22" s="254"/>
      <c r="G22" s="254"/>
      <c r="H22" s="247"/>
      <c r="I22" s="268"/>
      <c r="J22" s="248"/>
      <c r="K22" s="52" t="s">
        <v>64</v>
      </c>
      <c r="L22" s="53">
        <f>SUM(L19:L21)*0.07</f>
        <v>2276.4</v>
      </c>
    </row>
    <row r="23" spans="1:12" x14ac:dyDescent="0.2">
      <c r="A23" s="303"/>
      <c r="B23" s="55" t="s">
        <v>137</v>
      </c>
      <c r="C23" s="56"/>
      <c r="D23" s="57"/>
      <c r="E23" s="57"/>
      <c r="F23" s="57"/>
      <c r="G23" s="57"/>
      <c r="H23" s="57"/>
      <c r="I23" s="57"/>
      <c r="J23" s="57"/>
      <c r="K23" s="57"/>
      <c r="L23" s="59">
        <f>SUM(L19:L22)</f>
        <v>34796.400000000001</v>
      </c>
    </row>
    <row r="24" spans="1:12" ht="25.5" x14ac:dyDescent="0.2">
      <c r="A24" s="303"/>
      <c r="B24" s="251" t="s">
        <v>315</v>
      </c>
      <c r="C24" s="180" t="s">
        <v>287</v>
      </c>
      <c r="D24" s="249" t="s">
        <v>258</v>
      </c>
      <c r="E24" s="264" t="s">
        <v>258</v>
      </c>
      <c r="F24" s="264" t="s">
        <v>258</v>
      </c>
      <c r="G24" s="264" t="s">
        <v>258</v>
      </c>
      <c r="H24" s="245" t="s">
        <v>331</v>
      </c>
      <c r="I24" s="269" t="s">
        <v>257</v>
      </c>
      <c r="J24" s="221" t="s">
        <v>61</v>
      </c>
      <c r="K24" s="52" t="s">
        <v>59</v>
      </c>
      <c r="L24" s="53">
        <f>SUM('Memória de Cálculo'!I24)</f>
        <v>9000</v>
      </c>
    </row>
    <row r="25" spans="1:12" x14ac:dyDescent="0.2">
      <c r="A25" s="303"/>
      <c r="B25" s="251"/>
      <c r="C25" s="263"/>
      <c r="D25" s="250"/>
      <c r="E25" s="265"/>
      <c r="F25" s="265"/>
      <c r="G25" s="265"/>
      <c r="H25" s="246"/>
      <c r="I25" s="270"/>
      <c r="J25" s="221"/>
      <c r="K25" s="52" t="s">
        <v>62</v>
      </c>
      <c r="L25" s="53">
        <f>SUM('Memória de Cálculo'!I25:I26)</f>
        <v>1890</v>
      </c>
    </row>
    <row r="26" spans="1:12" ht="25.5" x14ac:dyDescent="0.2">
      <c r="A26" s="303"/>
      <c r="B26" s="251"/>
      <c r="C26" s="3" t="s">
        <v>288</v>
      </c>
      <c r="D26" s="42" t="s">
        <v>258</v>
      </c>
      <c r="E26" s="42" t="s">
        <v>258</v>
      </c>
      <c r="F26" s="42" t="s">
        <v>258</v>
      </c>
      <c r="G26" s="42" t="s">
        <v>258</v>
      </c>
      <c r="H26" s="246"/>
      <c r="I26" s="270"/>
      <c r="J26" s="221"/>
      <c r="K26" s="52" t="s">
        <v>63</v>
      </c>
      <c r="L26" s="53">
        <f>SUM('Memória de Cálculo'!I27)</f>
        <v>9000</v>
      </c>
    </row>
    <row r="27" spans="1:12" ht="12.75" customHeight="1" x14ac:dyDescent="0.2">
      <c r="A27" s="303"/>
      <c r="B27" s="251"/>
      <c r="C27" s="54" t="s">
        <v>289</v>
      </c>
      <c r="D27" s="52"/>
      <c r="E27" s="42"/>
      <c r="F27" s="42"/>
      <c r="G27" s="42" t="s">
        <v>258</v>
      </c>
      <c r="H27" s="247"/>
      <c r="I27" s="271"/>
      <c r="J27" s="221"/>
      <c r="K27" s="52" t="s">
        <v>64</v>
      </c>
      <c r="L27" s="53">
        <f>SUM(L24:L26)*0.07</f>
        <v>1392.3000000000002</v>
      </c>
    </row>
    <row r="28" spans="1:12" x14ac:dyDescent="0.2">
      <c r="A28" s="303"/>
      <c r="B28" s="55" t="s">
        <v>137</v>
      </c>
      <c r="C28" s="56"/>
      <c r="D28" s="57"/>
      <c r="E28" s="57"/>
      <c r="F28" s="57"/>
      <c r="G28" s="57"/>
      <c r="H28" s="57"/>
      <c r="I28" s="57"/>
      <c r="J28" s="57"/>
      <c r="K28" s="57"/>
      <c r="L28" s="59">
        <f>SUM(L24:L27)</f>
        <v>21282.3</v>
      </c>
    </row>
    <row r="29" spans="1:12" ht="51" x14ac:dyDescent="0.2">
      <c r="A29" s="303"/>
      <c r="B29" s="251" t="s">
        <v>285</v>
      </c>
      <c r="C29" s="3" t="s">
        <v>281</v>
      </c>
      <c r="D29" s="42" t="s">
        <v>258</v>
      </c>
      <c r="E29" s="42" t="s">
        <v>258</v>
      </c>
      <c r="F29" s="42" t="s">
        <v>258</v>
      </c>
      <c r="G29" s="42" t="s">
        <v>258</v>
      </c>
      <c r="H29" s="245" t="s">
        <v>331</v>
      </c>
      <c r="I29" s="266" t="s">
        <v>257</v>
      </c>
      <c r="J29" s="221" t="s">
        <v>61</v>
      </c>
      <c r="K29" s="52" t="s">
        <v>59</v>
      </c>
      <c r="L29" s="53">
        <f>SUM('Memória de Cálculo'!I31:I31)</f>
        <v>9000</v>
      </c>
    </row>
    <row r="30" spans="1:12" ht="25.5" x14ac:dyDescent="0.2">
      <c r="A30" s="303"/>
      <c r="B30" s="251"/>
      <c r="C30" s="3" t="s">
        <v>282</v>
      </c>
      <c r="D30" s="42" t="s">
        <v>258</v>
      </c>
      <c r="E30" s="42" t="s">
        <v>258</v>
      </c>
      <c r="F30" s="42" t="s">
        <v>258</v>
      </c>
      <c r="G30" s="42" t="s">
        <v>258</v>
      </c>
      <c r="H30" s="246"/>
      <c r="I30" s="267"/>
      <c r="J30" s="221"/>
      <c r="K30" s="249" t="s">
        <v>62</v>
      </c>
      <c r="L30" s="261">
        <f>SUM('Memória de Cálculo'!I32:I33)</f>
        <v>1890</v>
      </c>
    </row>
    <row r="31" spans="1:12" ht="25.5" x14ac:dyDescent="0.2">
      <c r="A31" s="303"/>
      <c r="B31" s="251"/>
      <c r="C31" s="3" t="s">
        <v>283</v>
      </c>
      <c r="D31" s="42" t="s">
        <v>258</v>
      </c>
      <c r="E31" s="42" t="s">
        <v>258</v>
      </c>
      <c r="F31" s="42" t="s">
        <v>258</v>
      </c>
      <c r="G31" s="42" t="s">
        <v>258</v>
      </c>
      <c r="H31" s="246"/>
      <c r="I31" s="267"/>
      <c r="J31" s="221"/>
      <c r="K31" s="250"/>
      <c r="L31" s="262"/>
    </row>
    <row r="32" spans="1:12" ht="25.5" x14ac:dyDescent="0.2">
      <c r="A32" s="303"/>
      <c r="B32" s="251"/>
      <c r="C32" s="3" t="s">
        <v>284</v>
      </c>
      <c r="D32" s="52"/>
      <c r="E32" s="42"/>
      <c r="F32" s="42"/>
      <c r="G32" s="42" t="s">
        <v>258</v>
      </c>
      <c r="H32" s="247"/>
      <c r="I32" s="268"/>
      <c r="J32" s="221"/>
      <c r="K32" s="52" t="s">
        <v>64</v>
      </c>
      <c r="L32" s="53">
        <f>SUM(L29:L31)*0.07</f>
        <v>762.30000000000007</v>
      </c>
    </row>
    <row r="33" spans="1:12" x14ac:dyDescent="0.2">
      <c r="A33" s="304"/>
      <c r="B33" s="55" t="s">
        <v>137</v>
      </c>
      <c r="C33" s="56"/>
      <c r="D33" s="57"/>
      <c r="E33" s="57"/>
      <c r="F33" s="57"/>
      <c r="G33" s="57"/>
      <c r="H33" s="57"/>
      <c r="I33" s="57"/>
      <c r="J33" s="57"/>
      <c r="K33" s="57"/>
      <c r="L33" s="59">
        <f>SUM(L29:L32)</f>
        <v>11652.3</v>
      </c>
    </row>
    <row r="34" spans="1:12" ht="51" customHeight="1" x14ac:dyDescent="0.2">
      <c r="A34" s="303" t="s">
        <v>334</v>
      </c>
      <c r="B34" s="251" t="s">
        <v>323</v>
      </c>
      <c r="C34" s="3" t="s">
        <v>275</v>
      </c>
      <c r="D34" s="42" t="s">
        <v>258</v>
      </c>
      <c r="E34" s="42" t="s">
        <v>258</v>
      </c>
      <c r="F34" s="42" t="s">
        <v>258</v>
      </c>
      <c r="G34" s="42" t="s">
        <v>258</v>
      </c>
      <c r="H34" s="245" t="s">
        <v>331</v>
      </c>
      <c r="I34" s="266" t="s">
        <v>257</v>
      </c>
      <c r="J34" s="221" t="s">
        <v>61</v>
      </c>
      <c r="K34" s="52" t="s">
        <v>59</v>
      </c>
      <c r="L34" s="53">
        <f>SUM('Memória de Cálculo'!I37:I37)</f>
        <v>52800</v>
      </c>
    </row>
    <row r="35" spans="1:12" ht="25.5" x14ac:dyDescent="0.2">
      <c r="A35" s="303"/>
      <c r="B35" s="251"/>
      <c r="C35" s="3" t="s">
        <v>276</v>
      </c>
      <c r="D35" s="42" t="s">
        <v>258</v>
      </c>
      <c r="E35" s="42" t="s">
        <v>258</v>
      </c>
      <c r="F35" s="42" t="s">
        <v>258</v>
      </c>
      <c r="G35" s="42" t="s">
        <v>258</v>
      </c>
      <c r="H35" s="246"/>
      <c r="I35" s="267"/>
      <c r="J35" s="221"/>
      <c r="K35" s="52" t="s">
        <v>62</v>
      </c>
      <c r="L35" s="53">
        <f>SUM('Memória de Cálculo'!I38:I41)</f>
        <v>4896</v>
      </c>
    </row>
    <row r="36" spans="1:12" ht="25.5" x14ac:dyDescent="0.2">
      <c r="A36" s="303"/>
      <c r="B36" s="251"/>
      <c r="C36" s="180" t="s">
        <v>277</v>
      </c>
      <c r="D36" s="284" t="s">
        <v>258</v>
      </c>
      <c r="E36" s="284" t="s">
        <v>258</v>
      </c>
      <c r="F36" s="284" t="s">
        <v>258</v>
      </c>
      <c r="G36" s="284" t="s">
        <v>258</v>
      </c>
      <c r="H36" s="246"/>
      <c r="I36" s="267"/>
      <c r="J36" s="221"/>
      <c r="K36" s="52" t="s">
        <v>63</v>
      </c>
      <c r="L36" s="53">
        <f>SUM('Memória de Cálculo'!I42)</f>
        <v>25500</v>
      </c>
    </row>
    <row r="37" spans="1:12" ht="25.5" x14ac:dyDescent="0.2">
      <c r="A37" s="303"/>
      <c r="B37" s="251"/>
      <c r="C37" s="263"/>
      <c r="D37" s="271"/>
      <c r="E37" s="271"/>
      <c r="F37" s="271"/>
      <c r="G37" s="271"/>
      <c r="H37" s="246"/>
      <c r="I37" s="267"/>
      <c r="J37" s="221"/>
      <c r="K37" s="130" t="s">
        <v>321</v>
      </c>
      <c r="L37" s="53">
        <f>SUM('Memória de Cálculo'!I51)</f>
        <v>10000</v>
      </c>
    </row>
    <row r="38" spans="1:12" ht="39" customHeight="1" x14ac:dyDescent="0.2">
      <c r="A38" s="303"/>
      <c r="B38" s="251"/>
      <c r="C38" s="98" t="s">
        <v>278</v>
      </c>
      <c r="D38" s="42" t="s">
        <v>258</v>
      </c>
      <c r="E38" s="42" t="s">
        <v>258</v>
      </c>
      <c r="F38" s="42" t="s">
        <v>258</v>
      </c>
      <c r="G38" s="42" t="s">
        <v>258</v>
      </c>
      <c r="H38" s="247"/>
      <c r="I38" s="268"/>
      <c r="J38" s="221"/>
      <c r="K38" s="52" t="s">
        <v>64</v>
      </c>
      <c r="L38" s="53">
        <f>SUM(L34:L37)*0.07</f>
        <v>6523.72</v>
      </c>
    </row>
    <row r="39" spans="1:12" x14ac:dyDescent="0.2">
      <c r="A39" s="303"/>
      <c r="B39" s="55" t="s">
        <v>137</v>
      </c>
      <c r="C39" s="56"/>
      <c r="D39" s="57"/>
      <c r="E39" s="57"/>
      <c r="F39" s="57"/>
      <c r="G39" s="57"/>
      <c r="H39" s="57"/>
      <c r="I39" s="57"/>
      <c r="J39" s="57"/>
      <c r="K39" s="57"/>
      <c r="L39" s="59">
        <f>SUM(L34:L38)</f>
        <v>99719.72</v>
      </c>
    </row>
    <row r="40" spans="1:12" ht="38.25" x14ac:dyDescent="0.2">
      <c r="A40" s="303"/>
      <c r="B40" s="251" t="s">
        <v>279</v>
      </c>
      <c r="C40" s="3" t="s">
        <v>317</v>
      </c>
      <c r="D40" s="42" t="s">
        <v>258</v>
      </c>
      <c r="E40" s="42"/>
      <c r="F40" s="42"/>
      <c r="G40" s="42"/>
      <c r="H40" s="245" t="s">
        <v>331</v>
      </c>
      <c r="I40" s="266" t="s">
        <v>257</v>
      </c>
      <c r="J40" s="221" t="s">
        <v>61</v>
      </c>
      <c r="K40" s="52" t="s">
        <v>59</v>
      </c>
      <c r="L40" s="53">
        <f>SUM('Memória de Cálculo'!I46:I46)</f>
        <v>9000</v>
      </c>
    </row>
    <row r="41" spans="1:12" ht="38.25" x14ac:dyDescent="0.2">
      <c r="A41" s="303"/>
      <c r="B41" s="251"/>
      <c r="C41" s="3" t="s">
        <v>273</v>
      </c>
      <c r="D41" s="42" t="s">
        <v>258</v>
      </c>
      <c r="E41" s="42" t="s">
        <v>258</v>
      </c>
      <c r="F41" s="42" t="s">
        <v>258</v>
      </c>
      <c r="G41" s="42" t="s">
        <v>258</v>
      </c>
      <c r="H41" s="246"/>
      <c r="I41" s="267"/>
      <c r="J41" s="221"/>
      <c r="K41" s="99" t="s">
        <v>62</v>
      </c>
      <c r="L41" s="100">
        <f>SUM('Memória de Cálculo'!I47:I50)</f>
        <v>3243</v>
      </c>
    </row>
    <row r="42" spans="1:12" x14ac:dyDescent="0.2">
      <c r="A42" s="303"/>
      <c r="B42" s="251"/>
      <c r="C42" s="54" t="s">
        <v>274</v>
      </c>
      <c r="D42" s="52"/>
      <c r="E42" s="42"/>
      <c r="F42" s="42"/>
      <c r="G42" s="42" t="s">
        <v>258</v>
      </c>
      <c r="H42" s="247"/>
      <c r="I42" s="268"/>
      <c r="J42" s="221"/>
      <c r="K42" s="52" t="s">
        <v>64</v>
      </c>
      <c r="L42" s="53">
        <f>SUM(L40:L41)*0.07</f>
        <v>857.0100000000001</v>
      </c>
    </row>
    <row r="43" spans="1:12" x14ac:dyDescent="0.2">
      <c r="A43" s="303"/>
      <c r="B43" s="55" t="s">
        <v>137</v>
      </c>
      <c r="C43" s="56"/>
      <c r="D43" s="57"/>
      <c r="E43" s="57"/>
      <c r="F43" s="57"/>
      <c r="G43" s="57"/>
      <c r="H43" s="57"/>
      <c r="I43" s="57"/>
      <c r="J43" s="57"/>
      <c r="K43" s="57"/>
      <c r="L43" s="59">
        <f>SUM(L40:L42)</f>
        <v>13100.01</v>
      </c>
    </row>
    <row r="44" spans="1:12" ht="25.5" x14ac:dyDescent="0.2">
      <c r="A44" s="303"/>
      <c r="B44" s="251" t="s">
        <v>319</v>
      </c>
      <c r="C44" s="3" t="s">
        <v>318</v>
      </c>
      <c r="D44" s="52"/>
      <c r="E44" s="42"/>
      <c r="F44" s="42"/>
      <c r="G44" s="42"/>
      <c r="H44" s="245" t="s">
        <v>331</v>
      </c>
      <c r="I44" s="266" t="s">
        <v>257</v>
      </c>
      <c r="J44" s="221" t="s">
        <v>61</v>
      </c>
      <c r="K44" s="52" t="s">
        <v>59</v>
      </c>
      <c r="L44" s="53">
        <f>SUM('Memória de Cálculo'!I55:I55)</f>
        <v>9000</v>
      </c>
    </row>
    <row r="45" spans="1:12" ht="38.25" x14ac:dyDescent="0.2">
      <c r="A45" s="303"/>
      <c r="B45" s="251"/>
      <c r="C45" s="3" t="s">
        <v>270</v>
      </c>
      <c r="D45" s="42" t="s">
        <v>258</v>
      </c>
      <c r="E45" s="42" t="s">
        <v>258</v>
      </c>
      <c r="F45" s="42" t="s">
        <v>258</v>
      </c>
      <c r="G45" s="42" t="s">
        <v>258</v>
      </c>
      <c r="H45" s="246"/>
      <c r="I45" s="267"/>
      <c r="J45" s="221"/>
      <c r="K45" s="249" t="s">
        <v>62</v>
      </c>
      <c r="L45" s="261">
        <f>SUM('Memória de Cálculo'!I56:I59)</f>
        <v>3393</v>
      </c>
    </row>
    <row r="46" spans="1:12" x14ac:dyDescent="0.2">
      <c r="A46" s="303"/>
      <c r="B46" s="251"/>
      <c r="C46" s="3" t="s">
        <v>117</v>
      </c>
      <c r="D46" s="42" t="s">
        <v>258</v>
      </c>
      <c r="E46" s="42" t="s">
        <v>258</v>
      </c>
      <c r="F46" s="42" t="s">
        <v>258</v>
      </c>
      <c r="G46" s="42" t="s">
        <v>258</v>
      </c>
      <c r="H46" s="246"/>
      <c r="I46" s="267"/>
      <c r="J46" s="221"/>
      <c r="K46" s="250"/>
      <c r="L46" s="278"/>
    </row>
    <row r="47" spans="1:12" ht="25.5" x14ac:dyDescent="0.2">
      <c r="A47" s="303"/>
      <c r="B47" s="251"/>
      <c r="C47" s="3" t="s">
        <v>271</v>
      </c>
      <c r="D47" s="42" t="s">
        <v>258</v>
      </c>
      <c r="E47" s="42" t="s">
        <v>258</v>
      </c>
      <c r="F47" s="42" t="s">
        <v>258</v>
      </c>
      <c r="G47" s="42" t="s">
        <v>258</v>
      </c>
      <c r="H47" s="247"/>
      <c r="I47" s="268"/>
      <c r="J47" s="221"/>
      <c r="K47" s="52" t="s">
        <v>64</v>
      </c>
      <c r="L47" s="53">
        <f>SUM(L44:L46)*0.07</f>
        <v>867.5100000000001</v>
      </c>
    </row>
    <row r="48" spans="1:12" x14ac:dyDescent="0.2">
      <c r="A48" s="303"/>
      <c r="B48" s="55" t="s">
        <v>137</v>
      </c>
      <c r="C48" s="56"/>
      <c r="D48" s="57"/>
      <c r="E48" s="57"/>
      <c r="F48" s="57"/>
      <c r="G48" s="57"/>
      <c r="H48" s="57"/>
      <c r="I48" s="57"/>
      <c r="J48" s="57"/>
      <c r="K48" s="57"/>
      <c r="L48" s="59">
        <f>SUM(L44:L47)</f>
        <v>13260.51</v>
      </c>
    </row>
    <row r="49" spans="1:12" x14ac:dyDescent="0.2">
      <c r="A49" s="304"/>
      <c r="B49" s="61" t="s">
        <v>66</v>
      </c>
      <c r="C49" s="62"/>
      <c r="D49" s="63"/>
      <c r="E49" s="63"/>
      <c r="F49" s="63"/>
      <c r="G49" s="63"/>
      <c r="H49" s="63"/>
      <c r="I49" s="64"/>
      <c r="J49" s="64"/>
      <c r="K49" s="64"/>
      <c r="L49" s="65">
        <f>SUM(L48,L43,L39,L33,L28,L23,L18,L13)</f>
        <v>237724.03999999998</v>
      </c>
    </row>
    <row r="50" spans="1:12" ht="12.75" customHeight="1" x14ac:dyDescent="0.2">
      <c r="A50" s="220" t="s">
        <v>136</v>
      </c>
      <c r="B50" s="220" t="s">
        <v>132</v>
      </c>
      <c r="C50" s="220" t="s">
        <v>67</v>
      </c>
      <c r="D50" s="242" t="s">
        <v>73</v>
      </c>
      <c r="E50" s="242"/>
      <c r="F50" s="242"/>
      <c r="G50" s="242"/>
      <c r="H50" s="242" t="s">
        <v>68</v>
      </c>
      <c r="I50" s="242" t="s">
        <v>108</v>
      </c>
      <c r="J50" s="242" t="s">
        <v>109</v>
      </c>
      <c r="K50" s="242" t="s">
        <v>110</v>
      </c>
      <c r="L50" s="242" t="s">
        <v>111</v>
      </c>
    </row>
    <row r="51" spans="1:12" x14ac:dyDescent="0.2">
      <c r="A51" s="221"/>
      <c r="B51" s="223"/>
      <c r="C51" s="223"/>
      <c r="D51" s="51" t="s">
        <v>112</v>
      </c>
      <c r="E51" s="51" t="s">
        <v>113</v>
      </c>
      <c r="F51" s="51" t="s">
        <v>114</v>
      </c>
      <c r="G51" s="51" t="s">
        <v>115</v>
      </c>
      <c r="H51" s="242"/>
      <c r="I51" s="242"/>
      <c r="J51" s="242"/>
      <c r="K51" s="242"/>
      <c r="L51" s="242"/>
    </row>
    <row r="52" spans="1:12" ht="25.5" x14ac:dyDescent="0.2">
      <c r="A52" s="302" t="s">
        <v>333</v>
      </c>
      <c r="B52" s="251" t="s">
        <v>13</v>
      </c>
      <c r="C52" s="180" t="s">
        <v>130</v>
      </c>
      <c r="D52" s="264" t="s">
        <v>258</v>
      </c>
      <c r="E52" s="264" t="s">
        <v>258</v>
      </c>
      <c r="F52" s="264" t="s">
        <v>258</v>
      </c>
      <c r="G52" s="264" t="s">
        <v>258</v>
      </c>
      <c r="H52" s="245" t="s">
        <v>331</v>
      </c>
      <c r="I52" s="269" t="s">
        <v>257</v>
      </c>
      <c r="J52" s="221" t="s">
        <v>61</v>
      </c>
      <c r="K52" s="52" t="s">
        <v>59</v>
      </c>
      <c r="L52" s="66">
        <f>SUM('Memória de Cálculo'!I64:I64)</f>
        <v>21600</v>
      </c>
    </row>
    <row r="53" spans="1:12" x14ac:dyDescent="0.2">
      <c r="A53" s="303"/>
      <c r="B53" s="251"/>
      <c r="C53" s="263"/>
      <c r="D53" s="265"/>
      <c r="E53" s="265"/>
      <c r="F53" s="265"/>
      <c r="G53" s="265"/>
      <c r="H53" s="246"/>
      <c r="I53" s="270"/>
      <c r="J53" s="221"/>
      <c r="K53" s="52" t="s">
        <v>62</v>
      </c>
      <c r="L53" s="66">
        <f>SUM('Memória de Cálculo'!I65:I68)</f>
        <v>4896</v>
      </c>
    </row>
    <row r="54" spans="1:12" ht="38.25" customHeight="1" x14ac:dyDescent="0.2">
      <c r="A54" s="303"/>
      <c r="B54" s="251"/>
      <c r="C54" s="180" t="s">
        <v>170</v>
      </c>
      <c r="D54" s="260" t="s">
        <v>258</v>
      </c>
      <c r="E54" s="260" t="s">
        <v>258</v>
      </c>
      <c r="F54" s="260" t="s">
        <v>258</v>
      </c>
      <c r="G54" s="260" t="s">
        <v>258</v>
      </c>
      <c r="H54" s="246"/>
      <c r="I54" s="270"/>
      <c r="J54" s="221"/>
      <c r="K54" s="52" t="s">
        <v>63</v>
      </c>
      <c r="L54" s="66">
        <f>SUM('Memória de Cálculo'!I69)</f>
        <v>30000</v>
      </c>
    </row>
    <row r="55" spans="1:12" x14ac:dyDescent="0.2">
      <c r="A55" s="303"/>
      <c r="B55" s="251"/>
      <c r="C55" s="263"/>
      <c r="D55" s="259"/>
      <c r="E55" s="259"/>
      <c r="F55" s="259"/>
      <c r="G55" s="259"/>
      <c r="H55" s="247"/>
      <c r="I55" s="271"/>
      <c r="J55" s="221"/>
      <c r="K55" s="52" t="s">
        <v>64</v>
      </c>
      <c r="L55" s="66">
        <f>SUM(L52:L54)*0.07</f>
        <v>3954.7200000000003</v>
      </c>
    </row>
    <row r="56" spans="1:12" x14ac:dyDescent="0.2">
      <c r="A56" s="303"/>
      <c r="B56" s="55" t="s">
        <v>137</v>
      </c>
      <c r="C56" s="56"/>
      <c r="D56" s="57"/>
      <c r="E56" s="57"/>
      <c r="F56" s="57"/>
      <c r="G56" s="57"/>
      <c r="H56" s="57"/>
      <c r="I56" s="57"/>
      <c r="J56" s="57"/>
      <c r="K56" s="57"/>
      <c r="L56" s="67">
        <f>SUM(L52:L55)</f>
        <v>60450.720000000001</v>
      </c>
    </row>
    <row r="57" spans="1:12" ht="51" customHeight="1" x14ac:dyDescent="0.2">
      <c r="A57" s="303"/>
      <c r="B57" s="251" t="s">
        <v>14</v>
      </c>
      <c r="C57" s="3" t="s">
        <v>172</v>
      </c>
      <c r="D57" s="42" t="s">
        <v>258</v>
      </c>
      <c r="E57" s="42" t="s">
        <v>258</v>
      </c>
      <c r="F57" s="42" t="s">
        <v>258</v>
      </c>
      <c r="G57" s="42" t="s">
        <v>258</v>
      </c>
      <c r="H57" s="245" t="s">
        <v>331</v>
      </c>
      <c r="I57" s="269" t="s">
        <v>257</v>
      </c>
      <c r="J57" s="221" t="s">
        <v>61</v>
      </c>
      <c r="K57" s="52" t="s">
        <v>59</v>
      </c>
      <c r="L57" s="66">
        <f>SUM('Memória de Cálculo'!I73:I73)</f>
        <v>18000</v>
      </c>
    </row>
    <row r="58" spans="1:12" ht="25.5" x14ac:dyDescent="0.2">
      <c r="A58" s="303"/>
      <c r="B58" s="251"/>
      <c r="C58" s="3" t="s">
        <v>173</v>
      </c>
      <c r="D58" s="42" t="s">
        <v>258</v>
      </c>
      <c r="E58" s="42" t="s">
        <v>258</v>
      </c>
      <c r="F58" s="42" t="s">
        <v>258</v>
      </c>
      <c r="G58" s="42" t="s">
        <v>258</v>
      </c>
      <c r="H58" s="246"/>
      <c r="I58" s="270"/>
      <c r="J58" s="221"/>
      <c r="K58" s="52" t="s">
        <v>62</v>
      </c>
      <c r="L58" s="66">
        <f>SUM('Memória de Cálculo'!I74:I75)</f>
        <v>1890</v>
      </c>
    </row>
    <row r="59" spans="1:12" ht="25.5" customHeight="1" x14ac:dyDescent="0.2">
      <c r="A59" s="303"/>
      <c r="B59" s="251"/>
      <c r="C59" s="98" t="s">
        <v>138</v>
      </c>
      <c r="D59" s="42" t="s">
        <v>258</v>
      </c>
      <c r="E59" s="42" t="s">
        <v>258</v>
      </c>
      <c r="F59" s="42" t="s">
        <v>258</v>
      </c>
      <c r="G59" s="42" t="s">
        <v>258</v>
      </c>
      <c r="H59" s="246"/>
      <c r="I59" s="270"/>
      <c r="J59" s="221"/>
      <c r="K59" s="52" t="s">
        <v>63</v>
      </c>
      <c r="L59" s="66">
        <f>SUM('Memória de Cálculo'!I76)</f>
        <v>15000</v>
      </c>
    </row>
    <row r="60" spans="1:12" s="20" customFormat="1" ht="25.5" x14ac:dyDescent="0.2">
      <c r="A60" s="303"/>
      <c r="B60" s="251"/>
      <c r="C60" s="103" t="s">
        <v>139</v>
      </c>
      <c r="D60" s="101"/>
      <c r="E60" s="42" t="s">
        <v>258</v>
      </c>
      <c r="F60" s="101"/>
      <c r="G60" s="42" t="s">
        <v>258</v>
      </c>
      <c r="H60" s="247"/>
      <c r="I60" s="271"/>
      <c r="J60" s="221"/>
      <c r="K60" s="52" t="s">
        <v>64</v>
      </c>
      <c r="L60" s="156">
        <f>SUM(L57:L59)*0.07</f>
        <v>2442.3000000000002</v>
      </c>
    </row>
    <row r="61" spans="1:12" x14ac:dyDescent="0.2">
      <c r="A61" s="303"/>
      <c r="B61" s="55" t="s">
        <v>137</v>
      </c>
      <c r="C61" s="57"/>
      <c r="D61" s="57"/>
      <c r="E61" s="57"/>
      <c r="F61" s="57"/>
      <c r="G61" s="57"/>
      <c r="H61" s="57"/>
      <c r="I61" s="57"/>
      <c r="J61" s="57"/>
      <c r="K61" s="57"/>
      <c r="L61" s="67">
        <f>SUM(L57:L60)</f>
        <v>37332.300000000003</v>
      </c>
    </row>
    <row r="62" spans="1:12" ht="25.5" x14ac:dyDescent="0.2">
      <c r="A62" s="303"/>
      <c r="B62" s="251" t="s">
        <v>15</v>
      </c>
      <c r="C62" s="3" t="s">
        <v>243</v>
      </c>
      <c r="D62" s="52"/>
      <c r="E62" s="42" t="s">
        <v>258</v>
      </c>
      <c r="F62" s="42"/>
      <c r="G62" s="42" t="s">
        <v>258</v>
      </c>
      <c r="H62" s="245" t="s">
        <v>331</v>
      </c>
      <c r="I62" s="269" t="s">
        <v>257</v>
      </c>
      <c r="J62" s="221" t="s">
        <v>61</v>
      </c>
      <c r="K62" s="52" t="s">
        <v>59</v>
      </c>
      <c r="L62" s="66">
        <f>SUM('Memória de Cálculo'!I80:I80)</f>
        <v>36000</v>
      </c>
    </row>
    <row r="63" spans="1:12" ht="51" x14ac:dyDescent="0.2">
      <c r="A63" s="303"/>
      <c r="B63" s="251"/>
      <c r="C63" s="3" t="s">
        <v>238</v>
      </c>
      <c r="D63" s="42" t="s">
        <v>258</v>
      </c>
      <c r="E63" s="42" t="s">
        <v>258</v>
      </c>
      <c r="F63" s="42" t="s">
        <v>258</v>
      </c>
      <c r="G63" s="42" t="s">
        <v>258</v>
      </c>
      <c r="H63" s="246"/>
      <c r="I63" s="270"/>
      <c r="J63" s="221"/>
      <c r="K63" s="52" t="s">
        <v>62</v>
      </c>
      <c r="L63" s="66">
        <f>SUM('Memória de Cálculo'!I81:I84)</f>
        <v>30030</v>
      </c>
    </row>
    <row r="64" spans="1:12" ht="25.5" customHeight="1" x14ac:dyDescent="0.2">
      <c r="A64" s="303"/>
      <c r="B64" s="251"/>
      <c r="C64" s="180" t="s">
        <v>239</v>
      </c>
      <c r="D64" s="274" t="s">
        <v>258</v>
      </c>
      <c r="E64" s="221" t="s">
        <v>258</v>
      </c>
      <c r="F64" s="221" t="s">
        <v>258</v>
      </c>
      <c r="G64" s="221" t="s">
        <v>258</v>
      </c>
      <c r="H64" s="246"/>
      <c r="I64" s="270"/>
      <c r="J64" s="221"/>
      <c r="K64" s="52" t="s">
        <v>63</v>
      </c>
      <c r="L64" s="66">
        <f>SUM('Memória de Cálculo'!I85)</f>
        <v>112865.4</v>
      </c>
    </row>
    <row r="65" spans="1:12" s="20" customFormat="1" x14ac:dyDescent="0.2">
      <c r="A65" s="303"/>
      <c r="B65" s="251"/>
      <c r="C65" s="263"/>
      <c r="D65" s="274"/>
      <c r="E65" s="221"/>
      <c r="F65" s="221"/>
      <c r="G65" s="221"/>
      <c r="H65" s="247"/>
      <c r="I65" s="271"/>
      <c r="J65" s="221"/>
      <c r="K65" s="52" t="s">
        <v>64</v>
      </c>
      <c r="L65" s="156">
        <f>SUM(L62:L64)*0.07</f>
        <v>12522.678</v>
      </c>
    </row>
    <row r="66" spans="1:12" x14ac:dyDescent="0.2">
      <c r="A66" s="303"/>
      <c r="B66" s="55" t="s">
        <v>137</v>
      </c>
      <c r="C66" s="57"/>
      <c r="D66" s="57"/>
      <c r="E66" s="57"/>
      <c r="F66" s="57"/>
      <c r="G66" s="57"/>
      <c r="H66" s="57"/>
      <c r="I66" s="57"/>
      <c r="J66" s="57"/>
      <c r="K66" s="57"/>
      <c r="L66" s="67">
        <f>SUM(L62:L65)</f>
        <v>191418.07799999998</v>
      </c>
    </row>
    <row r="67" spans="1:12" ht="63.75" x14ac:dyDescent="0.2">
      <c r="A67" s="303"/>
      <c r="B67" s="251" t="s">
        <v>29</v>
      </c>
      <c r="C67" s="3" t="s">
        <v>69</v>
      </c>
      <c r="D67" s="52"/>
      <c r="E67" s="42"/>
      <c r="F67" s="42" t="s">
        <v>258</v>
      </c>
      <c r="G67" s="42"/>
      <c r="H67" s="245" t="s">
        <v>331</v>
      </c>
      <c r="I67" s="269" t="s">
        <v>257</v>
      </c>
      <c r="J67" s="221" t="s">
        <v>61</v>
      </c>
      <c r="K67" s="52" t="s">
        <v>59</v>
      </c>
      <c r="L67" s="66">
        <f>SUM('Memória de Cálculo'!I89:I89)</f>
        <v>36000</v>
      </c>
    </row>
    <row r="68" spans="1:12" ht="38.25" customHeight="1" x14ac:dyDescent="0.2">
      <c r="A68" s="303"/>
      <c r="B68" s="251"/>
      <c r="C68" s="273" t="s">
        <v>140</v>
      </c>
      <c r="D68" s="274" t="s">
        <v>258</v>
      </c>
      <c r="E68" s="221" t="s">
        <v>258</v>
      </c>
      <c r="F68" s="221" t="s">
        <v>258</v>
      </c>
      <c r="G68" s="221" t="s">
        <v>258</v>
      </c>
      <c r="H68" s="270"/>
      <c r="I68" s="270"/>
      <c r="J68" s="221"/>
      <c r="K68" s="52" t="s">
        <v>62</v>
      </c>
      <c r="L68" s="66">
        <f>SUM('Memória de Cálculo'!I90:I93)</f>
        <v>18324</v>
      </c>
    </row>
    <row r="69" spans="1:12" ht="25.5" x14ac:dyDescent="0.2">
      <c r="A69" s="303"/>
      <c r="B69" s="251"/>
      <c r="C69" s="273"/>
      <c r="D69" s="274"/>
      <c r="E69" s="221"/>
      <c r="F69" s="221"/>
      <c r="G69" s="221"/>
      <c r="H69" s="270"/>
      <c r="I69" s="270"/>
      <c r="J69" s="221"/>
      <c r="K69" s="52" t="s">
        <v>63</v>
      </c>
      <c r="L69" s="66">
        <f>SUM('Memória de Cálculo'!I94)</f>
        <v>90000</v>
      </c>
    </row>
    <row r="70" spans="1:12" ht="51" x14ac:dyDescent="0.2">
      <c r="A70" s="303"/>
      <c r="B70" s="251"/>
      <c r="C70" s="98" t="s">
        <v>141</v>
      </c>
      <c r="D70" s="42" t="s">
        <v>258</v>
      </c>
      <c r="E70" s="42" t="s">
        <v>258</v>
      </c>
      <c r="F70" s="42" t="s">
        <v>258</v>
      </c>
      <c r="G70" s="42" t="s">
        <v>258</v>
      </c>
      <c r="H70" s="271"/>
      <c r="I70" s="271"/>
      <c r="J70" s="221"/>
      <c r="K70" s="52" t="s">
        <v>64</v>
      </c>
      <c r="L70" s="66">
        <f>SUM(L67:L69)*0.07</f>
        <v>10102.68</v>
      </c>
    </row>
    <row r="71" spans="1:12" x14ac:dyDescent="0.2">
      <c r="A71" s="303"/>
      <c r="B71" s="55" t="s">
        <v>137</v>
      </c>
      <c r="C71" s="57"/>
      <c r="D71" s="57"/>
      <c r="E71" s="57"/>
      <c r="F71" s="57"/>
      <c r="G71" s="57"/>
      <c r="H71" s="57"/>
      <c r="I71" s="57"/>
      <c r="J71" s="57"/>
      <c r="K71" s="57"/>
      <c r="L71" s="67">
        <f>SUM(L67:L70)</f>
        <v>154426.68</v>
      </c>
    </row>
    <row r="72" spans="1:12" ht="25.5" x14ac:dyDescent="0.2">
      <c r="A72" s="303"/>
      <c r="B72" s="251" t="s">
        <v>12</v>
      </c>
      <c r="C72" s="306" t="s">
        <v>143</v>
      </c>
      <c r="D72" s="257" t="s">
        <v>258</v>
      </c>
      <c r="E72" s="260" t="s">
        <v>258</v>
      </c>
      <c r="F72" s="260" t="s">
        <v>258</v>
      </c>
      <c r="G72" s="260" t="s">
        <v>258</v>
      </c>
      <c r="H72" s="245" t="s">
        <v>331</v>
      </c>
      <c r="I72" s="269" t="s">
        <v>257</v>
      </c>
      <c r="J72" s="221" t="s">
        <v>61</v>
      </c>
      <c r="K72" s="52" t="s">
        <v>59</v>
      </c>
      <c r="L72" s="66">
        <f>SUM('Memória de Cálculo'!I98)</f>
        <v>9000</v>
      </c>
    </row>
    <row r="73" spans="1:12" ht="12.75" customHeight="1" x14ac:dyDescent="0.2">
      <c r="A73" s="303"/>
      <c r="B73" s="251"/>
      <c r="C73" s="307"/>
      <c r="D73" s="258"/>
      <c r="E73" s="258"/>
      <c r="F73" s="258"/>
      <c r="G73" s="258"/>
      <c r="H73" s="270"/>
      <c r="I73" s="270"/>
      <c r="J73" s="221"/>
      <c r="K73" s="52" t="s">
        <v>62</v>
      </c>
      <c r="L73" s="66">
        <f>SUM('Memória de Cálculo'!I99:I100)</f>
        <v>3150</v>
      </c>
    </row>
    <row r="74" spans="1:12" ht="25.5" x14ac:dyDescent="0.2">
      <c r="A74" s="303"/>
      <c r="B74" s="251"/>
      <c r="C74" s="307"/>
      <c r="D74" s="258"/>
      <c r="E74" s="258"/>
      <c r="F74" s="258"/>
      <c r="G74" s="258"/>
      <c r="H74" s="270"/>
      <c r="I74" s="270"/>
      <c r="J74" s="221"/>
      <c r="K74" s="52" t="s">
        <v>63</v>
      </c>
      <c r="L74" s="66">
        <f>SUM('Memória de Cálculo'!I101)</f>
        <v>15000</v>
      </c>
    </row>
    <row r="75" spans="1:12" ht="19.5" customHeight="1" x14ac:dyDescent="0.2">
      <c r="A75" s="303"/>
      <c r="B75" s="251"/>
      <c r="C75" s="308"/>
      <c r="D75" s="259"/>
      <c r="E75" s="259"/>
      <c r="F75" s="259"/>
      <c r="G75" s="259"/>
      <c r="H75" s="271"/>
      <c r="I75" s="271"/>
      <c r="J75" s="221"/>
      <c r="K75" s="52" t="s">
        <v>64</v>
      </c>
      <c r="L75" s="66">
        <f>SUM(L72:L74)*0.07</f>
        <v>1900.5000000000002</v>
      </c>
    </row>
    <row r="76" spans="1:12" x14ac:dyDescent="0.2">
      <c r="A76" s="303"/>
      <c r="B76" s="55" t="s">
        <v>137</v>
      </c>
      <c r="C76" s="57"/>
      <c r="D76" s="57"/>
      <c r="E76" s="57"/>
      <c r="F76" s="57"/>
      <c r="G76" s="57"/>
      <c r="H76" s="57"/>
      <c r="I76" s="57"/>
      <c r="J76" s="57"/>
      <c r="K76" s="57"/>
      <c r="L76" s="67">
        <f>SUM(L72:L75)</f>
        <v>29050.5</v>
      </c>
    </row>
    <row r="77" spans="1:12" x14ac:dyDescent="0.2">
      <c r="A77" s="308"/>
      <c r="B77" s="61" t="s">
        <v>70</v>
      </c>
      <c r="C77" s="62"/>
      <c r="D77" s="63"/>
      <c r="E77" s="63"/>
      <c r="F77" s="63"/>
      <c r="G77" s="63"/>
      <c r="H77" s="63"/>
      <c r="I77" s="70"/>
      <c r="J77" s="70"/>
      <c r="K77" s="70"/>
      <c r="L77" s="64">
        <f>SUM(L76,L71,L66,L61,L56)</f>
        <v>472678.27799999993</v>
      </c>
    </row>
    <row r="78" spans="1:12" ht="12.75" customHeight="1" x14ac:dyDescent="0.2">
      <c r="A78" s="220" t="s">
        <v>136</v>
      </c>
      <c r="B78" s="220" t="s">
        <v>132</v>
      </c>
      <c r="C78" s="220" t="s">
        <v>67</v>
      </c>
      <c r="D78" s="242" t="s">
        <v>73</v>
      </c>
      <c r="E78" s="242"/>
      <c r="F78" s="242"/>
      <c r="G78" s="242"/>
      <c r="H78" s="242" t="s">
        <v>68</v>
      </c>
      <c r="I78" s="242" t="s">
        <v>108</v>
      </c>
      <c r="J78" s="242" t="s">
        <v>109</v>
      </c>
      <c r="K78" s="242" t="s">
        <v>110</v>
      </c>
      <c r="L78" s="242" t="s">
        <v>111</v>
      </c>
    </row>
    <row r="79" spans="1:12" x14ac:dyDescent="0.2">
      <c r="A79" s="221"/>
      <c r="B79" s="223"/>
      <c r="C79" s="223"/>
      <c r="D79" s="51" t="s">
        <v>112</v>
      </c>
      <c r="E79" s="51" t="s">
        <v>113</v>
      </c>
      <c r="F79" s="51" t="s">
        <v>114</v>
      </c>
      <c r="G79" s="51" t="s">
        <v>115</v>
      </c>
      <c r="H79" s="242"/>
      <c r="I79" s="242"/>
      <c r="J79" s="242"/>
      <c r="K79" s="242"/>
      <c r="L79" s="242"/>
    </row>
    <row r="80" spans="1:12" ht="25.5" customHeight="1" x14ac:dyDescent="0.2">
      <c r="A80" s="302" t="s">
        <v>335</v>
      </c>
      <c r="B80" s="272" t="s">
        <v>17</v>
      </c>
      <c r="C80" s="180" t="s">
        <v>146</v>
      </c>
      <c r="D80" s="260" t="s">
        <v>258</v>
      </c>
      <c r="E80" s="260" t="s">
        <v>258</v>
      </c>
      <c r="F80" s="260" t="s">
        <v>258</v>
      </c>
      <c r="G80" s="260" t="s">
        <v>258</v>
      </c>
      <c r="H80" s="245" t="s">
        <v>331</v>
      </c>
      <c r="I80" s="269" t="s">
        <v>257</v>
      </c>
      <c r="J80" s="221" t="s">
        <v>61</v>
      </c>
      <c r="K80" s="52" t="s">
        <v>59</v>
      </c>
      <c r="L80" s="66">
        <f>SUM('Memória de Cálculo'!I106:I106)</f>
        <v>10800</v>
      </c>
    </row>
    <row r="81" spans="1:12" x14ac:dyDescent="0.2">
      <c r="A81" s="307"/>
      <c r="B81" s="272"/>
      <c r="C81" s="300"/>
      <c r="D81" s="258"/>
      <c r="E81" s="258"/>
      <c r="F81" s="258"/>
      <c r="G81" s="258"/>
      <c r="H81" s="246"/>
      <c r="I81" s="270"/>
      <c r="J81" s="221"/>
      <c r="K81" s="52" t="s">
        <v>62</v>
      </c>
      <c r="L81" s="66">
        <f>SUM('Memória de Cálculo'!I107:I108)</f>
        <v>3000</v>
      </c>
    </row>
    <row r="82" spans="1:12" ht="25.5" x14ac:dyDescent="0.2">
      <c r="A82" s="307"/>
      <c r="B82" s="272"/>
      <c r="C82" s="300"/>
      <c r="D82" s="258"/>
      <c r="E82" s="258"/>
      <c r="F82" s="258"/>
      <c r="G82" s="258"/>
      <c r="H82" s="246"/>
      <c r="I82" s="270"/>
      <c r="J82" s="221"/>
      <c r="K82" s="52" t="s">
        <v>63</v>
      </c>
      <c r="L82" s="66">
        <v>0</v>
      </c>
    </row>
    <row r="83" spans="1:12" x14ac:dyDescent="0.2">
      <c r="A83" s="307"/>
      <c r="B83" s="272"/>
      <c r="C83" s="263"/>
      <c r="D83" s="259"/>
      <c r="E83" s="259"/>
      <c r="F83" s="259"/>
      <c r="G83" s="259"/>
      <c r="H83" s="247"/>
      <c r="I83" s="271"/>
      <c r="J83" s="221"/>
      <c r="K83" s="52" t="s">
        <v>64</v>
      </c>
      <c r="L83" s="66">
        <f>SUM(L80:L82)*0.07</f>
        <v>966.00000000000011</v>
      </c>
    </row>
    <row r="84" spans="1:12" x14ac:dyDescent="0.2">
      <c r="A84" s="307"/>
      <c r="B84" s="55" t="s">
        <v>137</v>
      </c>
      <c r="C84" s="56"/>
      <c r="D84" s="57"/>
      <c r="E84" s="57"/>
      <c r="F84" s="57"/>
      <c r="G84" s="57"/>
      <c r="H84" s="57"/>
      <c r="I84" s="57"/>
      <c r="J84" s="58"/>
      <c r="K84" s="58"/>
      <c r="L84" s="67">
        <f>SUM(L80:L83)</f>
        <v>14766</v>
      </c>
    </row>
    <row r="85" spans="1:12" ht="36" customHeight="1" x14ac:dyDescent="0.2">
      <c r="A85" s="307"/>
      <c r="B85" s="275" t="s">
        <v>18</v>
      </c>
      <c r="C85" s="180" t="s">
        <v>149</v>
      </c>
      <c r="D85" s="264" t="s">
        <v>258</v>
      </c>
      <c r="E85" s="264" t="s">
        <v>258</v>
      </c>
      <c r="F85" s="264" t="s">
        <v>258</v>
      </c>
      <c r="G85" s="264" t="s">
        <v>258</v>
      </c>
      <c r="H85" s="245" t="s">
        <v>331</v>
      </c>
      <c r="I85" s="269" t="s">
        <v>257</v>
      </c>
      <c r="J85" s="221" t="s">
        <v>61</v>
      </c>
      <c r="K85" s="52" t="s">
        <v>59</v>
      </c>
      <c r="L85" s="66">
        <f>SUM('Memória de Cálculo'!I112)</f>
        <v>21600</v>
      </c>
    </row>
    <row r="86" spans="1:12" ht="37.5" customHeight="1" x14ac:dyDescent="0.2">
      <c r="A86" s="307"/>
      <c r="B86" s="208"/>
      <c r="C86" s="265"/>
      <c r="D86" s="265"/>
      <c r="E86" s="265"/>
      <c r="F86" s="265"/>
      <c r="G86" s="265"/>
      <c r="H86" s="246"/>
      <c r="I86" s="270"/>
      <c r="J86" s="221"/>
      <c r="K86" s="249" t="s">
        <v>62</v>
      </c>
      <c r="L86" s="281">
        <f>SUM('Memória de Cálculo'!I113:I114)</f>
        <v>4800</v>
      </c>
    </row>
    <row r="87" spans="1:12" ht="36.75" customHeight="1" x14ac:dyDescent="0.2">
      <c r="A87" s="307"/>
      <c r="B87" s="208"/>
      <c r="C87" s="98" t="s">
        <v>150</v>
      </c>
      <c r="D87" s="42" t="s">
        <v>258</v>
      </c>
      <c r="E87" s="42" t="s">
        <v>258</v>
      </c>
      <c r="F87" s="42" t="s">
        <v>258</v>
      </c>
      <c r="G87" s="42" t="s">
        <v>258</v>
      </c>
      <c r="H87" s="246"/>
      <c r="I87" s="270"/>
      <c r="J87" s="221"/>
      <c r="K87" s="250"/>
      <c r="L87" s="282"/>
    </row>
    <row r="88" spans="1:12" s="20" customFormat="1" ht="25.5" x14ac:dyDescent="0.2">
      <c r="A88" s="307"/>
      <c r="B88" s="209"/>
      <c r="C88" s="103" t="s">
        <v>151</v>
      </c>
      <c r="D88" s="101"/>
      <c r="E88" s="42" t="s">
        <v>258</v>
      </c>
      <c r="F88" s="101"/>
      <c r="G88" s="101"/>
      <c r="H88" s="247"/>
      <c r="I88" s="271"/>
      <c r="J88" s="221"/>
      <c r="K88" s="52" t="s">
        <v>64</v>
      </c>
      <c r="L88" s="156">
        <f>SUM(L85:L87)*0.07</f>
        <v>1848.0000000000002</v>
      </c>
    </row>
    <row r="89" spans="1:12" x14ac:dyDescent="0.2">
      <c r="A89" s="307"/>
      <c r="B89" s="55" t="s">
        <v>137</v>
      </c>
      <c r="C89" s="56"/>
      <c r="D89" s="57"/>
      <c r="E89" s="57"/>
      <c r="F89" s="57"/>
      <c r="G89" s="57"/>
      <c r="H89" s="57"/>
      <c r="I89" s="57"/>
      <c r="J89" s="57"/>
      <c r="K89" s="57"/>
      <c r="L89" s="67">
        <f>SUM(L85:L88)</f>
        <v>28248</v>
      </c>
    </row>
    <row r="90" spans="1:12" ht="38.25" customHeight="1" x14ac:dyDescent="0.2">
      <c r="A90" s="307"/>
      <c r="B90" s="275" t="s">
        <v>19</v>
      </c>
      <c r="C90" s="180" t="s">
        <v>160</v>
      </c>
      <c r="D90" s="264" t="s">
        <v>258</v>
      </c>
      <c r="E90" s="264" t="s">
        <v>258</v>
      </c>
      <c r="F90" s="264" t="s">
        <v>258</v>
      </c>
      <c r="G90" s="264" t="s">
        <v>258</v>
      </c>
      <c r="H90" s="245" t="s">
        <v>331</v>
      </c>
      <c r="I90" s="269" t="s">
        <v>257</v>
      </c>
      <c r="J90" s="283" t="s">
        <v>61</v>
      </c>
      <c r="K90" s="52" t="s">
        <v>59</v>
      </c>
      <c r="L90" s="66">
        <f>SUM('Memória de Cálculo'!I118)</f>
        <v>21600</v>
      </c>
    </row>
    <row r="91" spans="1:12" x14ac:dyDescent="0.2">
      <c r="A91" s="307"/>
      <c r="B91" s="208"/>
      <c r="C91" s="263"/>
      <c r="D91" s="265"/>
      <c r="E91" s="265"/>
      <c r="F91" s="265"/>
      <c r="G91" s="265"/>
      <c r="H91" s="270"/>
      <c r="I91" s="270"/>
      <c r="J91" s="283"/>
      <c r="K91" s="249" t="s">
        <v>62</v>
      </c>
      <c r="L91" s="281">
        <f>SUM('Memória de Cálculo'!I119:I120)</f>
        <v>4800</v>
      </c>
    </row>
    <row r="92" spans="1:12" ht="25.5" customHeight="1" x14ac:dyDescent="0.2">
      <c r="A92" s="307"/>
      <c r="B92" s="208"/>
      <c r="C92" s="98" t="s">
        <v>161</v>
      </c>
      <c r="D92" s="42" t="s">
        <v>258</v>
      </c>
      <c r="E92" s="42" t="s">
        <v>258</v>
      </c>
      <c r="F92" s="42" t="s">
        <v>258</v>
      </c>
      <c r="G92" s="42" t="s">
        <v>258</v>
      </c>
      <c r="H92" s="270"/>
      <c r="I92" s="270"/>
      <c r="J92" s="283"/>
      <c r="K92" s="250"/>
      <c r="L92" s="282"/>
    </row>
    <row r="93" spans="1:12" s="20" customFormat="1" ht="25.5" x14ac:dyDescent="0.2">
      <c r="A93" s="307"/>
      <c r="B93" s="209"/>
      <c r="C93" s="71" t="s">
        <v>162</v>
      </c>
      <c r="D93" s="72"/>
      <c r="E93" s="42" t="s">
        <v>258</v>
      </c>
      <c r="F93" s="72"/>
      <c r="G93" s="72"/>
      <c r="H93" s="271"/>
      <c r="I93" s="271"/>
      <c r="J93" s="283"/>
      <c r="K93" s="52" t="s">
        <v>64</v>
      </c>
      <c r="L93" s="156">
        <f>SUM(L90:L92)*0.07</f>
        <v>1848.0000000000002</v>
      </c>
    </row>
    <row r="94" spans="1:12" x14ac:dyDescent="0.2">
      <c r="A94" s="307"/>
      <c r="B94" s="55" t="s">
        <v>137</v>
      </c>
      <c r="C94" s="56"/>
      <c r="D94" s="57"/>
      <c r="E94" s="57"/>
      <c r="F94" s="57"/>
      <c r="G94" s="57"/>
      <c r="H94" s="57"/>
      <c r="I94" s="57"/>
      <c r="J94" s="57"/>
      <c r="K94" s="57"/>
      <c r="L94" s="67">
        <f>SUM(L90:L93)</f>
        <v>28248</v>
      </c>
    </row>
    <row r="95" spans="1:12" x14ac:dyDescent="0.2">
      <c r="A95" s="308"/>
      <c r="B95" s="61" t="s">
        <v>71</v>
      </c>
      <c r="C95" s="62"/>
      <c r="D95" s="63"/>
      <c r="E95" s="63"/>
      <c r="F95" s="63"/>
      <c r="G95" s="63"/>
      <c r="H95" s="63"/>
      <c r="I95" s="63"/>
      <c r="J95" s="64"/>
      <c r="K95" s="64"/>
      <c r="L95" s="64">
        <f>SUM(L94,L89,L84)</f>
        <v>71262</v>
      </c>
    </row>
    <row r="96" spans="1:12" ht="12.75" customHeight="1" x14ac:dyDescent="0.2">
      <c r="A96" s="220" t="s">
        <v>136</v>
      </c>
      <c r="B96" s="220" t="s">
        <v>132</v>
      </c>
      <c r="C96" s="220" t="s">
        <v>67</v>
      </c>
      <c r="D96" s="242" t="s">
        <v>73</v>
      </c>
      <c r="E96" s="242"/>
      <c r="F96" s="242"/>
      <c r="G96" s="242"/>
      <c r="H96" s="242" t="s">
        <v>68</v>
      </c>
      <c r="I96" s="242" t="s">
        <v>108</v>
      </c>
      <c r="J96" s="242" t="s">
        <v>109</v>
      </c>
      <c r="K96" s="242" t="s">
        <v>110</v>
      </c>
      <c r="L96" s="242" t="s">
        <v>111</v>
      </c>
    </row>
    <row r="97" spans="1:12" x14ac:dyDescent="0.2">
      <c r="A97" s="221"/>
      <c r="B97" s="223"/>
      <c r="C97" s="223"/>
      <c r="D97" s="51" t="s">
        <v>112</v>
      </c>
      <c r="E97" s="51" t="s">
        <v>113</v>
      </c>
      <c r="F97" s="51" t="s">
        <v>114</v>
      </c>
      <c r="G97" s="51" t="s">
        <v>115</v>
      </c>
      <c r="H97" s="242"/>
      <c r="I97" s="242"/>
      <c r="J97" s="242"/>
      <c r="K97" s="242"/>
      <c r="L97" s="242"/>
    </row>
    <row r="98" spans="1:12" ht="25.5" x14ac:dyDescent="0.2">
      <c r="A98" s="302" t="s">
        <v>336</v>
      </c>
      <c r="B98" s="275" t="s">
        <v>28</v>
      </c>
      <c r="C98" s="180" t="s">
        <v>152</v>
      </c>
      <c r="D98" s="276" t="s">
        <v>259</v>
      </c>
      <c r="E98" s="276" t="s">
        <v>259</v>
      </c>
      <c r="F98" s="276" t="s">
        <v>259</v>
      </c>
      <c r="G98" s="276" t="s">
        <v>259</v>
      </c>
      <c r="H98" s="287" t="s">
        <v>331</v>
      </c>
      <c r="I98" s="276" t="s">
        <v>257</v>
      </c>
      <c r="J98" s="284" t="s">
        <v>61</v>
      </c>
      <c r="K98" s="52" t="s">
        <v>245</v>
      </c>
      <c r="L98" s="66">
        <f>SUM('Memória de Cálculo'!I125)</f>
        <v>72000</v>
      </c>
    </row>
    <row r="99" spans="1:12" ht="25.5" customHeight="1" x14ac:dyDescent="0.2">
      <c r="A99" s="303"/>
      <c r="B99" s="208"/>
      <c r="C99" s="263"/>
      <c r="D99" s="277"/>
      <c r="E99" s="277"/>
      <c r="F99" s="277"/>
      <c r="G99" s="277"/>
      <c r="H99" s="288"/>
      <c r="I99" s="288"/>
      <c r="J99" s="270"/>
      <c r="K99" s="130" t="s">
        <v>59</v>
      </c>
      <c r="L99" s="66">
        <f>SUM('Memória de Cálculo'!I126:I126)</f>
        <v>114000</v>
      </c>
    </row>
    <row r="100" spans="1:12" ht="25.5" x14ac:dyDescent="0.2">
      <c r="A100" s="303"/>
      <c r="B100" s="208"/>
      <c r="C100" s="3" t="s">
        <v>153</v>
      </c>
      <c r="D100" s="42" t="s">
        <v>258</v>
      </c>
      <c r="E100" s="42" t="s">
        <v>258</v>
      </c>
      <c r="F100" s="42" t="s">
        <v>258</v>
      </c>
      <c r="G100" s="42" t="s">
        <v>258</v>
      </c>
      <c r="H100" s="288"/>
      <c r="I100" s="288"/>
      <c r="J100" s="270"/>
      <c r="K100" s="52" t="s">
        <v>62</v>
      </c>
      <c r="L100" s="66">
        <f>SUM('Memória de Cálculo'!I127:I128)</f>
        <v>4800</v>
      </c>
    </row>
    <row r="101" spans="1:12" ht="25.5" x14ac:dyDescent="0.2">
      <c r="A101" s="303"/>
      <c r="B101" s="208"/>
      <c r="C101" s="3" t="s">
        <v>154</v>
      </c>
      <c r="D101" s="42" t="s">
        <v>258</v>
      </c>
      <c r="E101" s="42" t="s">
        <v>258</v>
      </c>
      <c r="F101" s="42" t="s">
        <v>258</v>
      </c>
      <c r="G101" s="42" t="s">
        <v>258</v>
      </c>
      <c r="H101" s="288"/>
      <c r="I101" s="288"/>
      <c r="J101" s="270"/>
      <c r="K101" s="280" t="s">
        <v>63</v>
      </c>
      <c r="L101" s="281">
        <v>0</v>
      </c>
    </row>
    <row r="102" spans="1:12" s="20" customFormat="1" ht="25.5" customHeight="1" x14ac:dyDescent="0.2">
      <c r="A102" s="303"/>
      <c r="B102" s="208"/>
      <c r="C102" s="295" t="s">
        <v>155</v>
      </c>
      <c r="D102" s="264" t="s">
        <v>258</v>
      </c>
      <c r="E102" s="264" t="s">
        <v>258</v>
      </c>
      <c r="F102" s="264" t="s">
        <v>258</v>
      </c>
      <c r="G102" s="264" t="s">
        <v>258</v>
      </c>
      <c r="H102" s="288"/>
      <c r="I102" s="288"/>
      <c r="J102" s="270"/>
      <c r="K102" s="280"/>
      <c r="L102" s="282"/>
    </row>
    <row r="103" spans="1:12" x14ac:dyDescent="0.2">
      <c r="A103" s="303"/>
      <c r="B103" s="208"/>
      <c r="C103" s="296"/>
      <c r="D103" s="289"/>
      <c r="E103" s="289"/>
      <c r="F103" s="289"/>
      <c r="G103" s="289"/>
      <c r="H103" s="288"/>
      <c r="I103" s="288"/>
      <c r="J103" s="270"/>
      <c r="K103" s="280" t="s">
        <v>64</v>
      </c>
      <c r="L103" s="281">
        <f>SUM(L98:L102)*0.07</f>
        <v>13356.000000000002</v>
      </c>
    </row>
    <row r="104" spans="1:12" x14ac:dyDescent="0.2">
      <c r="A104" s="303"/>
      <c r="B104" s="209"/>
      <c r="C104" s="297"/>
      <c r="D104" s="265"/>
      <c r="E104" s="265"/>
      <c r="F104" s="265"/>
      <c r="G104" s="265"/>
      <c r="H104" s="277"/>
      <c r="I104" s="277"/>
      <c r="J104" s="271"/>
      <c r="K104" s="280"/>
      <c r="L104" s="282"/>
    </row>
    <row r="105" spans="1:12" x14ac:dyDescent="0.2">
      <c r="A105" s="303"/>
      <c r="B105" s="55" t="s">
        <v>137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67">
        <f>SUM(L98:L104)</f>
        <v>204156</v>
      </c>
    </row>
    <row r="106" spans="1:12" ht="25.5" customHeight="1" x14ac:dyDescent="0.2">
      <c r="A106" s="303"/>
      <c r="B106" s="275" t="s">
        <v>11</v>
      </c>
      <c r="C106" s="180" t="s">
        <v>165</v>
      </c>
      <c r="D106" s="264" t="s">
        <v>258</v>
      </c>
      <c r="E106" s="264" t="s">
        <v>258</v>
      </c>
      <c r="F106" s="264" t="s">
        <v>258</v>
      </c>
      <c r="G106" s="264" t="s">
        <v>258</v>
      </c>
      <c r="H106" s="245" t="s">
        <v>331</v>
      </c>
      <c r="I106" s="269" t="s">
        <v>257</v>
      </c>
      <c r="J106" s="221" t="s">
        <v>61</v>
      </c>
      <c r="K106" s="130" t="s">
        <v>59</v>
      </c>
      <c r="L106" s="66">
        <f>SUM('Memória de Cálculo'!I132:I132)</f>
        <v>60000</v>
      </c>
    </row>
    <row r="107" spans="1:12" x14ac:dyDescent="0.2">
      <c r="A107" s="303"/>
      <c r="B107" s="208"/>
      <c r="C107" s="263"/>
      <c r="D107" s="265"/>
      <c r="E107" s="265"/>
      <c r="F107" s="265"/>
      <c r="G107" s="265"/>
      <c r="H107" s="246"/>
      <c r="I107" s="270"/>
      <c r="J107" s="221"/>
      <c r="K107" s="42" t="s">
        <v>62</v>
      </c>
      <c r="L107" s="66">
        <f>SUM('Memória de Cálculo'!I133:I136)</f>
        <v>16425</v>
      </c>
    </row>
    <row r="108" spans="1:12" ht="25.5" x14ac:dyDescent="0.2">
      <c r="A108" s="303"/>
      <c r="B108" s="208"/>
      <c r="C108" s="273" t="s">
        <v>166</v>
      </c>
      <c r="D108" s="279" t="s">
        <v>259</v>
      </c>
      <c r="E108" s="279" t="s">
        <v>259</v>
      </c>
      <c r="F108" s="279" t="s">
        <v>259</v>
      </c>
      <c r="G108" s="279" t="s">
        <v>259</v>
      </c>
      <c r="H108" s="246"/>
      <c r="I108" s="270"/>
      <c r="J108" s="221"/>
      <c r="K108" s="69" t="s">
        <v>63</v>
      </c>
      <c r="L108" s="66">
        <f>SUM('Memória de Cálculo'!I137)</f>
        <v>64500</v>
      </c>
    </row>
    <row r="109" spans="1:12" x14ac:dyDescent="0.2">
      <c r="A109" s="303"/>
      <c r="B109" s="209"/>
      <c r="C109" s="273"/>
      <c r="D109" s="221"/>
      <c r="E109" s="221"/>
      <c r="F109" s="221"/>
      <c r="G109" s="221"/>
      <c r="H109" s="247"/>
      <c r="I109" s="271"/>
      <c r="J109" s="221"/>
      <c r="K109" s="52" t="s">
        <v>64</v>
      </c>
      <c r="L109" s="66">
        <f>SUM(L106:L108)*0.07</f>
        <v>9864.7500000000018</v>
      </c>
    </row>
    <row r="110" spans="1:12" x14ac:dyDescent="0.2">
      <c r="A110" s="303"/>
      <c r="B110" s="55" t="s">
        <v>137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67">
        <f>SUM(L106:L109)</f>
        <v>150789.75</v>
      </c>
    </row>
    <row r="111" spans="1:12" ht="38.25" customHeight="1" x14ac:dyDescent="0.2">
      <c r="A111" s="303"/>
      <c r="B111" s="251" t="s">
        <v>261</v>
      </c>
      <c r="C111" s="3" t="s">
        <v>290</v>
      </c>
      <c r="D111" s="52"/>
      <c r="E111" s="42" t="s">
        <v>258</v>
      </c>
      <c r="F111" s="42" t="s">
        <v>258</v>
      </c>
      <c r="G111" s="42" t="s">
        <v>258</v>
      </c>
      <c r="H111" s="245" t="s">
        <v>331</v>
      </c>
      <c r="I111" s="266" t="s">
        <v>257</v>
      </c>
      <c r="J111" s="248" t="s">
        <v>61</v>
      </c>
      <c r="K111" s="52" t="s">
        <v>59</v>
      </c>
      <c r="L111" s="53">
        <f>SUM('Memória de Cálculo'!I141:I141)</f>
        <v>24000</v>
      </c>
    </row>
    <row r="112" spans="1:12" ht="38.25" x14ac:dyDescent="0.2">
      <c r="A112" s="303"/>
      <c r="B112" s="251"/>
      <c r="C112" s="3" t="s">
        <v>263</v>
      </c>
      <c r="D112" s="52"/>
      <c r="E112" s="42" t="s">
        <v>258</v>
      </c>
      <c r="F112" s="42" t="s">
        <v>258</v>
      </c>
      <c r="G112" s="42" t="s">
        <v>258</v>
      </c>
      <c r="H112" s="246"/>
      <c r="I112" s="267"/>
      <c r="J112" s="248"/>
      <c r="K112" s="52" t="s">
        <v>62</v>
      </c>
      <c r="L112" s="53">
        <f>SUM('Memória de Cálculo'!I142:I143)</f>
        <v>12600</v>
      </c>
    </row>
    <row r="113" spans="1:12" ht="25.5" x14ac:dyDescent="0.2">
      <c r="A113" s="303"/>
      <c r="B113" s="251"/>
      <c r="C113" s="3" t="s">
        <v>264</v>
      </c>
      <c r="D113" s="52"/>
      <c r="E113" s="42"/>
      <c r="F113" s="42" t="s">
        <v>258</v>
      </c>
      <c r="G113" s="42" t="s">
        <v>258</v>
      </c>
      <c r="H113" s="246"/>
      <c r="I113" s="267"/>
      <c r="J113" s="248"/>
      <c r="K113" s="52" t="s">
        <v>63</v>
      </c>
      <c r="L113" s="53">
        <f>SUM('Memória de Cálculo'!I144)</f>
        <v>30000</v>
      </c>
    </row>
    <row r="114" spans="1:12" ht="25.5" x14ac:dyDescent="0.2">
      <c r="A114" s="303"/>
      <c r="B114" s="251"/>
      <c r="C114" s="180" t="s">
        <v>291</v>
      </c>
      <c r="D114" s="301"/>
      <c r="E114" s="284" t="s">
        <v>258</v>
      </c>
      <c r="F114" s="284" t="s">
        <v>258</v>
      </c>
      <c r="G114" s="284" t="s">
        <v>258</v>
      </c>
      <c r="H114" s="246"/>
      <c r="I114" s="267"/>
      <c r="J114" s="248"/>
      <c r="K114" s="42" t="s">
        <v>60</v>
      </c>
      <c r="L114" s="53">
        <f>SUM('Memória de Cálculo'!I145)</f>
        <v>0</v>
      </c>
    </row>
    <row r="115" spans="1:12" x14ac:dyDescent="0.2">
      <c r="A115" s="303"/>
      <c r="B115" s="251"/>
      <c r="C115" s="300"/>
      <c r="D115" s="246"/>
      <c r="E115" s="270"/>
      <c r="F115" s="270"/>
      <c r="G115" s="270"/>
      <c r="H115" s="246"/>
      <c r="I115" s="267"/>
      <c r="J115" s="248"/>
      <c r="K115" s="130" t="s">
        <v>294</v>
      </c>
      <c r="L115" s="53">
        <f>SUM('Memória de Cálculo'!I146)</f>
        <v>20000</v>
      </c>
    </row>
    <row r="116" spans="1:12" ht="25.5" x14ac:dyDescent="0.2">
      <c r="A116" s="303"/>
      <c r="B116" s="251"/>
      <c r="C116" s="300"/>
      <c r="D116" s="246"/>
      <c r="E116" s="270"/>
      <c r="F116" s="270"/>
      <c r="G116" s="270"/>
      <c r="H116" s="246"/>
      <c r="I116" s="267"/>
      <c r="J116" s="248"/>
      <c r="K116" s="130" t="s">
        <v>296</v>
      </c>
      <c r="L116" s="53">
        <f>SUM('Memória de Cálculo'!I147)</f>
        <v>20000</v>
      </c>
    </row>
    <row r="117" spans="1:12" x14ac:dyDescent="0.2">
      <c r="A117" s="303"/>
      <c r="B117" s="251"/>
      <c r="C117" s="263"/>
      <c r="D117" s="247"/>
      <c r="E117" s="271"/>
      <c r="F117" s="271"/>
      <c r="G117" s="271"/>
      <c r="H117" s="246"/>
      <c r="I117" s="267"/>
      <c r="J117" s="248"/>
      <c r="K117" s="130" t="s">
        <v>295</v>
      </c>
      <c r="L117" s="53">
        <f>SUM('Memória de Cálculo'!I148)</f>
        <v>10000</v>
      </c>
    </row>
    <row r="118" spans="1:12" x14ac:dyDescent="0.2">
      <c r="A118" s="303"/>
      <c r="B118" s="251"/>
      <c r="C118" s="180" t="s">
        <v>292</v>
      </c>
      <c r="D118" s="301"/>
      <c r="E118" s="284" t="s">
        <v>258</v>
      </c>
      <c r="F118" s="284" t="s">
        <v>258</v>
      </c>
      <c r="G118" s="284" t="s">
        <v>258</v>
      </c>
      <c r="H118" s="246"/>
      <c r="I118" s="267"/>
      <c r="J118" s="248"/>
      <c r="K118" s="42" t="s">
        <v>65</v>
      </c>
      <c r="L118" s="53">
        <f>SUM('Memória de Cálculo'!I149)</f>
        <v>0</v>
      </c>
    </row>
    <row r="119" spans="1:12" ht="25.5" x14ac:dyDescent="0.2">
      <c r="A119" s="303"/>
      <c r="B119" s="251"/>
      <c r="C119" s="300"/>
      <c r="D119" s="246"/>
      <c r="E119" s="270"/>
      <c r="F119" s="270"/>
      <c r="G119" s="270"/>
      <c r="H119" s="246"/>
      <c r="I119" s="267"/>
      <c r="J119" s="248"/>
      <c r="K119" s="130" t="s">
        <v>301</v>
      </c>
      <c r="L119" s="53">
        <f>SUM('Memória de Cálculo'!I150)</f>
        <v>15000</v>
      </c>
    </row>
    <row r="120" spans="1:12" ht="25.5" x14ac:dyDescent="0.2">
      <c r="A120" s="303"/>
      <c r="B120" s="251"/>
      <c r="C120" s="300"/>
      <c r="D120" s="246"/>
      <c r="E120" s="270"/>
      <c r="F120" s="270"/>
      <c r="G120" s="270"/>
      <c r="H120" s="246"/>
      <c r="I120" s="267"/>
      <c r="J120" s="248"/>
      <c r="K120" s="130" t="s">
        <v>302</v>
      </c>
      <c r="L120" s="53">
        <f>SUM('Memória de Cálculo'!I151)</f>
        <v>10000</v>
      </c>
    </row>
    <row r="121" spans="1:12" ht="25.5" x14ac:dyDescent="0.2">
      <c r="A121" s="303"/>
      <c r="B121" s="251"/>
      <c r="C121" s="300"/>
      <c r="D121" s="246"/>
      <c r="E121" s="270"/>
      <c r="F121" s="270"/>
      <c r="G121" s="270"/>
      <c r="H121" s="246"/>
      <c r="I121" s="267"/>
      <c r="J121" s="248"/>
      <c r="K121" s="130" t="s">
        <v>303</v>
      </c>
      <c r="L121" s="53">
        <f>SUM('Memória de Cálculo'!I152)</f>
        <v>10000</v>
      </c>
    </row>
    <row r="122" spans="1:12" ht="25.5" x14ac:dyDescent="0.2">
      <c r="A122" s="303"/>
      <c r="B122" s="251"/>
      <c r="C122" s="3" t="s">
        <v>293</v>
      </c>
      <c r="D122" s="42"/>
      <c r="E122" s="42" t="s">
        <v>258</v>
      </c>
      <c r="F122" s="42" t="s">
        <v>258</v>
      </c>
      <c r="G122" s="42" t="s">
        <v>258</v>
      </c>
      <c r="H122" s="247"/>
      <c r="I122" s="268"/>
      <c r="J122" s="248"/>
      <c r="K122" s="52" t="s">
        <v>64</v>
      </c>
      <c r="L122" s="53">
        <f>SUM(L111:L121)*0.07</f>
        <v>10612.000000000002</v>
      </c>
    </row>
    <row r="123" spans="1:12" x14ac:dyDescent="0.2">
      <c r="A123" s="303"/>
      <c r="B123" s="55" t="s">
        <v>137</v>
      </c>
      <c r="C123" s="56"/>
      <c r="D123" s="57"/>
      <c r="E123" s="57"/>
      <c r="F123" s="57"/>
      <c r="G123" s="57"/>
      <c r="H123" s="57"/>
      <c r="I123" s="57"/>
      <c r="J123" s="57"/>
      <c r="K123" s="57"/>
      <c r="L123" s="59">
        <f>SUM(L111:L122)</f>
        <v>162212</v>
      </c>
    </row>
    <row r="124" spans="1:12" x14ac:dyDescent="0.2">
      <c r="A124" s="304"/>
      <c r="B124" s="61" t="s">
        <v>72</v>
      </c>
      <c r="C124" s="62"/>
      <c r="D124" s="63"/>
      <c r="E124" s="63"/>
      <c r="F124" s="63"/>
      <c r="G124" s="63"/>
      <c r="H124" s="63"/>
      <c r="I124" s="64"/>
      <c r="J124" s="64"/>
      <c r="K124" s="64"/>
      <c r="L124" s="73">
        <f>SUM(L110,L105,L123)</f>
        <v>517157.75</v>
      </c>
    </row>
    <row r="125" spans="1:12" x14ac:dyDescent="0.2">
      <c r="A125" s="225" t="s">
        <v>94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7"/>
      <c r="L125" s="74">
        <f>SUM(L9:L11,L14:L16,L19:L21,L111:L121,L24:L26,L29:L31,L34:L37,,,,,L40:L41,L44:L46,L52:L54,L57:L59,L62:L64,L67:L69,L72:L74,L80:L82,L85:L87,L90:L92,L98:L102,L106:L108)</f>
        <v>1213852.3999999999</v>
      </c>
    </row>
    <row r="126" spans="1:12" x14ac:dyDescent="0.2">
      <c r="A126" s="194" t="s">
        <v>95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6"/>
      <c r="L126" s="75">
        <f>SUM(L12,L17,L22,L122,L27,L32,L38,L42,L47,L55,L60,L65,L70,L75,L83,L88,L93,L103,L109)</f>
        <v>84969.668000000005</v>
      </c>
    </row>
    <row r="127" spans="1:12" x14ac:dyDescent="0.2">
      <c r="A127" s="157" t="s">
        <v>96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9"/>
      <c r="L127" s="144">
        <f>SUM(L125:L126)</f>
        <v>1298822.068</v>
      </c>
    </row>
  </sheetData>
  <mergeCells count="232">
    <mergeCell ref="E118:E121"/>
    <mergeCell ref="F118:F121"/>
    <mergeCell ref="G118:G121"/>
    <mergeCell ref="E102:E104"/>
    <mergeCell ref="F102:F104"/>
    <mergeCell ref="G102:G104"/>
    <mergeCell ref="C90:C91"/>
    <mergeCell ref="D90:D91"/>
    <mergeCell ref="C102:C104"/>
    <mergeCell ref="D102:D104"/>
    <mergeCell ref="D72:D75"/>
    <mergeCell ref="E72:E75"/>
    <mergeCell ref="G54:G55"/>
    <mergeCell ref="F54:F55"/>
    <mergeCell ref="E54:E55"/>
    <mergeCell ref="D54:D55"/>
    <mergeCell ref="C54:C55"/>
    <mergeCell ref="C106:C107"/>
    <mergeCell ref="D106:D107"/>
    <mergeCell ref="E106:E107"/>
    <mergeCell ref="F106:F107"/>
    <mergeCell ref="G106:G107"/>
    <mergeCell ref="E90:E91"/>
    <mergeCell ref="F90:F91"/>
    <mergeCell ref="G90:G91"/>
    <mergeCell ref="F80:F83"/>
    <mergeCell ref="G80:G83"/>
    <mergeCell ref="C80:C83"/>
    <mergeCell ref="D85:D86"/>
    <mergeCell ref="E85:E86"/>
    <mergeCell ref="G85:G86"/>
    <mergeCell ref="C85:C86"/>
    <mergeCell ref="E68:E69"/>
    <mergeCell ref="H9:H12"/>
    <mergeCell ref="H14:H17"/>
    <mergeCell ref="H19:H22"/>
    <mergeCell ref="D64:D65"/>
    <mergeCell ref="E64:E65"/>
    <mergeCell ref="C64:C65"/>
    <mergeCell ref="E52:E53"/>
    <mergeCell ref="D52:D53"/>
    <mergeCell ref="C52:C53"/>
    <mergeCell ref="G68:G69"/>
    <mergeCell ref="C36:C37"/>
    <mergeCell ref="D36:D37"/>
    <mergeCell ref="E36:E37"/>
    <mergeCell ref="F36:F37"/>
    <mergeCell ref="G36:G37"/>
    <mergeCell ref="G52:G53"/>
    <mergeCell ref="F52:F53"/>
    <mergeCell ref="I14:I17"/>
    <mergeCell ref="I19:I22"/>
    <mergeCell ref="I111:I122"/>
    <mergeCell ref="I24:I27"/>
    <mergeCell ref="I29:I32"/>
    <mergeCell ref="I34:I38"/>
    <mergeCell ref="H44:H47"/>
    <mergeCell ref="H52:H55"/>
    <mergeCell ref="H57:H60"/>
    <mergeCell ref="H62:H65"/>
    <mergeCell ref="H67:H70"/>
    <mergeCell ref="I72:I75"/>
    <mergeCell ref="I106:I109"/>
    <mergeCell ref="F15:F17"/>
    <mergeCell ref="I52:I55"/>
    <mergeCell ref="I44:I47"/>
    <mergeCell ref="I98:I104"/>
    <mergeCell ref="I57:I60"/>
    <mergeCell ref="I62:I65"/>
    <mergeCell ref="I67:I70"/>
    <mergeCell ref="F114:F117"/>
    <mergeCell ref="G114:G117"/>
    <mergeCell ref="A125:K125"/>
    <mergeCell ref="A126:K126"/>
    <mergeCell ref="A127:K127"/>
    <mergeCell ref="L96:L97"/>
    <mergeCell ref="K101:K102"/>
    <mergeCell ref="L101:L102"/>
    <mergeCell ref="K103:K104"/>
    <mergeCell ref="L103:L104"/>
    <mergeCell ref="B106:B109"/>
    <mergeCell ref="H98:H104"/>
    <mergeCell ref="D108:D109"/>
    <mergeCell ref="B111:B122"/>
    <mergeCell ref="J111:J122"/>
    <mergeCell ref="B98:B104"/>
    <mergeCell ref="C98:C99"/>
    <mergeCell ref="D98:D99"/>
    <mergeCell ref="C108:C109"/>
    <mergeCell ref="H111:H122"/>
    <mergeCell ref="A98:A124"/>
    <mergeCell ref="C114:C117"/>
    <mergeCell ref="D114:D117"/>
    <mergeCell ref="E114:E117"/>
    <mergeCell ref="C118:C121"/>
    <mergeCell ref="D118:D121"/>
    <mergeCell ref="A96:A97"/>
    <mergeCell ref="B96:B97"/>
    <mergeCell ref="C96:C97"/>
    <mergeCell ref="D96:G96"/>
    <mergeCell ref="B85:B88"/>
    <mergeCell ref="K91:K92"/>
    <mergeCell ref="E108:E109"/>
    <mergeCell ref="F108:F109"/>
    <mergeCell ref="G108:G109"/>
    <mergeCell ref="H96:H97"/>
    <mergeCell ref="I96:I97"/>
    <mergeCell ref="J96:J97"/>
    <mergeCell ref="H90:H93"/>
    <mergeCell ref="H106:H109"/>
    <mergeCell ref="K96:K97"/>
    <mergeCell ref="G98:G99"/>
    <mergeCell ref="J98:J104"/>
    <mergeCell ref="E98:E99"/>
    <mergeCell ref="F98:F99"/>
    <mergeCell ref="J106:J109"/>
    <mergeCell ref="L86:L87"/>
    <mergeCell ref="B90:B93"/>
    <mergeCell ref="J90:J93"/>
    <mergeCell ref="L91:L92"/>
    <mergeCell ref="A80:A95"/>
    <mergeCell ref="H85:H88"/>
    <mergeCell ref="I85:I88"/>
    <mergeCell ref="I90:I93"/>
    <mergeCell ref="D80:D83"/>
    <mergeCell ref="J85:J88"/>
    <mergeCell ref="K86:K87"/>
    <mergeCell ref="J80:J83"/>
    <mergeCell ref="I80:I83"/>
    <mergeCell ref="A78:A79"/>
    <mergeCell ref="B78:B79"/>
    <mergeCell ref="D78:G78"/>
    <mergeCell ref="H80:H83"/>
    <mergeCell ref="E80:E83"/>
    <mergeCell ref="F85:F86"/>
    <mergeCell ref="I78:I79"/>
    <mergeCell ref="C78:C79"/>
    <mergeCell ref="H78:H79"/>
    <mergeCell ref="K78:K79"/>
    <mergeCell ref="B80:B83"/>
    <mergeCell ref="F72:F75"/>
    <mergeCell ref="G72:G75"/>
    <mergeCell ref="C72:C75"/>
    <mergeCell ref="H72:H75"/>
    <mergeCell ref="A52:A77"/>
    <mergeCell ref="B52:B55"/>
    <mergeCell ref="L78:L79"/>
    <mergeCell ref="B72:B75"/>
    <mergeCell ref="J72:J75"/>
    <mergeCell ref="J52:J55"/>
    <mergeCell ref="B57:B60"/>
    <mergeCell ref="J57:J60"/>
    <mergeCell ref="J78:J79"/>
    <mergeCell ref="B62:B65"/>
    <mergeCell ref="J62:J65"/>
    <mergeCell ref="B67:B70"/>
    <mergeCell ref="J67:J70"/>
    <mergeCell ref="F64:F65"/>
    <mergeCell ref="G64:G65"/>
    <mergeCell ref="D68:D69"/>
    <mergeCell ref="F68:F69"/>
    <mergeCell ref="C68:C69"/>
    <mergeCell ref="L30:L31"/>
    <mergeCell ref="L45:L46"/>
    <mergeCell ref="A50:A51"/>
    <mergeCell ref="B50:B51"/>
    <mergeCell ref="C50:C51"/>
    <mergeCell ref="D50:G50"/>
    <mergeCell ref="J50:J51"/>
    <mergeCell ref="K50:K51"/>
    <mergeCell ref="L50:L51"/>
    <mergeCell ref="H34:H38"/>
    <mergeCell ref="J44:J47"/>
    <mergeCell ref="K45:K46"/>
    <mergeCell ref="H50:H51"/>
    <mergeCell ref="I50:I51"/>
    <mergeCell ref="H29:H32"/>
    <mergeCell ref="A9:A33"/>
    <mergeCell ref="A34:A49"/>
    <mergeCell ref="B24:B27"/>
    <mergeCell ref="C24:C25"/>
    <mergeCell ref="D24:D25"/>
    <mergeCell ref="B29:B32"/>
    <mergeCell ref="K30:K31"/>
    <mergeCell ref="B40:B42"/>
    <mergeCell ref="B44:B47"/>
    <mergeCell ref="B19:B22"/>
    <mergeCell ref="B34:B38"/>
    <mergeCell ref="C20:C22"/>
    <mergeCell ref="D20:D22"/>
    <mergeCell ref="E20:E22"/>
    <mergeCell ref="J40:J42"/>
    <mergeCell ref="E24:E25"/>
    <mergeCell ref="F24:F25"/>
    <mergeCell ref="G24:G25"/>
    <mergeCell ref="J24:J27"/>
    <mergeCell ref="J29:J32"/>
    <mergeCell ref="J34:J38"/>
    <mergeCell ref="H40:H42"/>
    <mergeCell ref="I40:I42"/>
    <mergeCell ref="H24:H27"/>
    <mergeCell ref="B14:B17"/>
    <mergeCell ref="J14:J17"/>
    <mergeCell ref="F20:F22"/>
    <mergeCell ref="J9:J12"/>
    <mergeCell ref="J19:J22"/>
    <mergeCell ref="G20:G22"/>
    <mergeCell ref="G15:G17"/>
    <mergeCell ref="C15:C17"/>
    <mergeCell ref="A7:A8"/>
    <mergeCell ref="B7:B8"/>
    <mergeCell ref="C7:C8"/>
    <mergeCell ref="D7:G7"/>
    <mergeCell ref="I9:I12"/>
    <mergeCell ref="B9:B12"/>
    <mergeCell ref="C10:C12"/>
    <mergeCell ref="D10:D12"/>
    <mergeCell ref="E10:E12"/>
    <mergeCell ref="F10:F12"/>
    <mergeCell ref="G10:G12"/>
    <mergeCell ref="D15:D17"/>
    <mergeCell ref="E15:E17"/>
    <mergeCell ref="L7:L8"/>
    <mergeCell ref="B2:L2"/>
    <mergeCell ref="B3:L3"/>
    <mergeCell ref="B4:L4"/>
    <mergeCell ref="B5:L5"/>
    <mergeCell ref="B6:L6"/>
    <mergeCell ref="J7:J8"/>
    <mergeCell ref="K7:K8"/>
    <mergeCell ref="H7:H8"/>
    <mergeCell ref="I7:I8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67" orientation="landscape" r:id="rId1"/>
  <headerFooter alignWithMargins="0"/>
  <rowBreaks count="4" manualBreakCount="4">
    <brk id="33" max="16383" man="1"/>
    <brk id="49" max="16383" man="1"/>
    <brk id="77" max="16383" man="1"/>
    <brk id="9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7"/>
  <sheetViews>
    <sheetView tabSelected="1" view="pageBreakPreview" topLeftCell="A16" zoomScaleNormal="100" zoomScaleSheetLayoutView="100" workbookViewId="0">
      <selection activeCell="C18" sqref="C31:C32"/>
    </sheetView>
  </sheetViews>
  <sheetFormatPr defaultColWidth="8.85546875" defaultRowHeight="12.75" x14ac:dyDescent="0.2"/>
  <cols>
    <col min="1" max="1" width="25.7109375" style="1" customWidth="1"/>
    <col min="2" max="2" width="25.42578125" style="1" customWidth="1"/>
    <col min="3" max="3" width="33.42578125" style="1" customWidth="1"/>
    <col min="4" max="7" width="6.7109375" style="1" bestFit="1" customWidth="1"/>
    <col min="8" max="8" width="14.5703125" style="1" customWidth="1"/>
    <col min="9" max="9" width="12.85546875" style="1" customWidth="1"/>
    <col min="10" max="10" width="16" style="1" customWidth="1"/>
    <col min="11" max="11" width="28.7109375" style="1" customWidth="1"/>
    <col min="12" max="12" width="14" style="1" customWidth="1"/>
    <col min="13" max="16384" width="8.85546875" style="1"/>
  </cols>
  <sheetData>
    <row r="2" spans="1:12" s="49" customFormat="1" x14ac:dyDescent="0.2">
      <c r="A2" s="43"/>
      <c r="B2" s="243" t="s">
        <v>328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</row>
    <row r="3" spans="1:12" s="50" customFormat="1" x14ac:dyDescent="0.2">
      <c r="A3" s="43"/>
      <c r="B3" s="219" t="s">
        <v>327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1:12" s="50" customFormat="1" x14ac:dyDescent="0.2">
      <c r="A4" s="43"/>
      <c r="B4" s="219" t="s">
        <v>105</v>
      </c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1:12" s="50" customFormat="1" x14ac:dyDescent="0.2">
      <c r="A5" s="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</row>
    <row r="6" spans="1:12" s="50" customFormat="1" x14ac:dyDescent="0.2">
      <c r="A6" s="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</row>
    <row r="7" spans="1:12" ht="12.75" customHeight="1" x14ac:dyDescent="0.2">
      <c r="A7" s="220" t="s">
        <v>136</v>
      </c>
      <c r="B7" s="220" t="s">
        <v>132</v>
      </c>
      <c r="C7" s="220" t="s">
        <v>106</v>
      </c>
      <c r="D7" s="242" t="s">
        <v>225</v>
      </c>
      <c r="E7" s="242"/>
      <c r="F7" s="242"/>
      <c r="G7" s="242"/>
      <c r="H7" s="242" t="s">
        <v>107</v>
      </c>
      <c r="I7" s="242" t="s">
        <v>108</v>
      </c>
      <c r="J7" s="242" t="s">
        <v>109</v>
      </c>
      <c r="K7" s="242" t="s">
        <v>110</v>
      </c>
      <c r="L7" s="242" t="s">
        <v>111</v>
      </c>
    </row>
    <row r="8" spans="1:12" x14ac:dyDescent="0.2">
      <c r="A8" s="221"/>
      <c r="B8" s="223"/>
      <c r="C8" s="223"/>
      <c r="D8" s="51" t="s">
        <v>112</v>
      </c>
      <c r="E8" s="51" t="s">
        <v>113</v>
      </c>
      <c r="F8" s="51" t="s">
        <v>114</v>
      </c>
      <c r="G8" s="51" t="s">
        <v>115</v>
      </c>
      <c r="H8" s="242"/>
      <c r="I8" s="242"/>
      <c r="J8" s="242"/>
      <c r="K8" s="242"/>
      <c r="L8" s="242"/>
    </row>
    <row r="9" spans="1:12" ht="25.5" customHeight="1" x14ac:dyDescent="0.2">
      <c r="A9" s="302" t="s">
        <v>334</v>
      </c>
      <c r="B9" s="251" t="s">
        <v>169</v>
      </c>
      <c r="C9" s="180" t="s">
        <v>158</v>
      </c>
      <c r="D9" s="312" t="s">
        <v>258</v>
      </c>
      <c r="E9" s="264" t="s">
        <v>258</v>
      </c>
      <c r="F9" s="264" t="s">
        <v>258</v>
      </c>
      <c r="G9" s="264" t="s">
        <v>258</v>
      </c>
      <c r="H9" s="245" t="s">
        <v>331</v>
      </c>
      <c r="I9" s="266" t="s">
        <v>257</v>
      </c>
      <c r="J9" s="248" t="s">
        <v>61</v>
      </c>
      <c r="K9" s="52" t="s">
        <v>59</v>
      </c>
      <c r="L9" s="53">
        <f>SUM('Memória de Cálculo'!J5:J5)</f>
        <v>0</v>
      </c>
    </row>
    <row r="10" spans="1:12" x14ac:dyDescent="0.2">
      <c r="A10" s="303"/>
      <c r="B10" s="251"/>
      <c r="C10" s="300"/>
      <c r="D10" s="313"/>
      <c r="E10" s="289"/>
      <c r="F10" s="289"/>
      <c r="G10" s="289"/>
      <c r="H10" s="246"/>
      <c r="I10" s="267"/>
      <c r="J10" s="248"/>
      <c r="K10" s="52" t="s">
        <v>62</v>
      </c>
      <c r="L10" s="53">
        <f>SUM('Memória de Cálculo'!J6:J7)</f>
        <v>0</v>
      </c>
    </row>
    <row r="11" spans="1:12" ht="12.75" customHeight="1" x14ac:dyDescent="0.2">
      <c r="A11" s="303"/>
      <c r="B11" s="251"/>
      <c r="C11" s="300"/>
      <c r="D11" s="313"/>
      <c r="E11" s="289"/>
      <c r="F11" s="289"/>
      <c r="G11" s="289"/>
      <c r="H11" s="246"/>
      <c r="I11" s="267"/>
      <c r="J11" s="248"/>
      <c r="K11" s="52" t="s">
        <v>63</v>
      </c>
      <c r="L11" s="53">
        <v>0</v>
      </c>
    </row>
    <row r="12" spans="1:12" x14ac:dyDescent="0.2">
      <c r="A12" s="303"/>
      <c r="B12" s="251"/>
      <c r="C12" s="263"/>
      <c r="D12" s="314"/>
      <c r="E12" s="265"/>
      <c r="F12" s="265"/>
      <c r="G12" s="265"/>
      <c r="H12" s="247"/>
      <c r="I12" s="268"/>
      <c r="J12" s="248"/>
      <c r="K12" s="52" t="s">
        <v>64</v>
      </c>
      <c r="L12" s="53">
        <f>SUM(L9:L11)*0.07</f>
        <v>0</v>
      </c>
    </row>
    <row r="13" spans="1:12" x14ac:dyDescent="0.2">
      <c r="A13" s="303"/>
      <c r="B13" s="55" t="s">
        <v>137</v>
      </c>
      <c r="C13" s="56"/>
      <c r="D13" s="57"/>
      <c r="E13" s="57"/>
      <c r="F13" s="57"/>
      <c r="G13" s="57"/>
      <c r="H13" s="57"/>
      <c r="I13" s="58"/>
      <c r="J13" s="58"/>
      <c r="K13" s="58"/>
      <c r="L13" s="59">
        <f>SUM(L9:L12)</f>
        <v>0</v>
      </c>
    </row>
    <row r="14" spans="1:12" ht="25.5" x14ac:dyDescent="0.2">
      <c r="A14" s="303"/>
      <c r="B14" s="251" t="s">
        <v>10</v>
      </c>
      <c r="C14" s="180" t="s">
        <v>126</v>
      </c>
      <c r="D14" s="249" t="s">
        <v>258</v>
      </c>
      <c r="E14" s="264" t="s">
        <v>258</v>
      </c>
      <c r="F14" s="264" t="s">
        <v>258</v>
      </c>
      <c r="G14" s="264" t="s">
        <v>258</v>
      </c>
      <c r="H14" s="245" t="s">
        <v>331</v>
      </c>
      <c r="I14" s="266" t="s">
        <v>257</v>
      </c>
      <c r="J14" s="248" t="s">
        <v>61</v>
      </c>
      <c r="K14" s="52" t="s">
        <v>59</v>
      </c>
      <c r="L14" s="53">
        <f>SUM('Memória de Cálculo'!J11:J11)</f>
        <v>0</v>
      </c>
    </row>
    <row r="15" spans="1:12" x14ac:dyDescent="0.2">
      <c r="A15" s="303"/>
      <c r="B15" s="251"/>
      <c r="C15" s="289"/>
      <c r="D15" s="289"/>
      <c r="E15" s="289"/>
      <c r="F15" s="289"/>
      <c r="G15" s="289"/>
      <c r="H15" s="246"/>
      <c r="I15" s="267"/>
      <c r="J15" s="248"/>
      <c r="K15" s="52" t="s">
        <v>62</v>
      </c>
      <c r="L15" s="53">
        <f>SUM('Memória de Cálculo'!J12:J13)</f>
        <v>0</v>
      </c>
    </row>
    <row r="16" spans="1:12" ht="12.75" customHeight="1" x14ac:dyDescent="0.2">
      <c r="A16" s="303"/>
      <c r="B16" s="251"/>
      <c r="C16" s="289"/>
      <c r="D16" s="289"/>
      <c r="E16" s="289"/>
      <c r="F16" s="289"/>
      <c r="G16" s="289"/>
      <c r="H16" s="246"/>
      <c r="I16" s="267"/>
      <c r="J16" s="248"/>
      <c r="K16" s="52" t="s">
        <v>63</v>
      </c>
      <c r="L16" s="53">
        <v>0</v>
      </c>
    </row>
    <row r="17" spans="1:12" ht="36.75" customHeight="1" x14ac:dyDescent="0.2">
      <c r="A17" s="303"/>
      <c r="B17" s="251"/>
      <c r="C17" s="265"/>
      <c r="D17" s="265"/>
      <c r="E17" s="265"/>
      <c r="F17" s="265"/>
      <c r="G17" s="265"/>
      <c r="H17" s="247"/>
      <c r="I17" s="268"/>
      <c r="J17" s="248"/>
      <c r="K17" s="52" t="s">
        <v>64</v>
      </c>
      <c r="L17" s="53">
        <f>SUM(L14:L16)*0.07</f>
        <v>0</v>
      </c>
    </row>
    <row r="18" spans="1:12" x14ac:dyDescent="0.2">
      <c r="A18" s="303"/>
      <c r="B18" s="55" t="s">
        <v>137</v>
      </c>
      <c r="C18" s="56"/>
      <c r="D18" s="57"/>
      <c r="E18" s="57"/>
      <c r="F18" s="57"/>
      <c r="G18" s="57"/>
      <c r="H18" s="57"/>
      <c r="I18" s="57"/>
      <c r="J18" s="57"/>
      <c r="K18" s="57"/>
      <c r="L18" s="59">
        <f>SUM(L14:L17)</f>
        <v>0</v>
      </c>
    </row>
    <row r="19" spans="1:12" ht="76.5" x14ac:dyDescent="0.2">
      <c r="A19" s="303"/>
      <c r="B19" s="251" t="s">
        <v>9</v>
      </c>
      <c r="C19" s="3" t="s">
        <v>25</v>
      </c>
      <c r="D19" s="42" t="s">
        <v>258</v>
      </c>
      <c r="E19" s="42" t="s">
        <v>258</v>
      </c>
      <c r="F19" s="42"/>
      <c r="G19" s="42"/>
      <c r="H19" s="245" t="s">
        <v>331</v>
      </c>
      <c r="I19" s="266" t="s">
        <v>257</v>
      </c>
      <c r="J19" s="248" t="s">
        <v>61</v>
      </c>
      <c r="K19" s="52" t="s">
        <v>59</v>
      </c>
      <c r="L19" s="53">
        <f>SUM('Memória de Cálculo'!J17:J17)</f>
        <v>2500</v>
      </c>
    </row>
    <row r="20" spans="1:12" x14ac:dyDescent="0.2">
      <c r="A20" s="303"/>
      <c r="B20" s="251"/>
      <c r="C20" s="252" t="s">
        <v>242</v>
      </c>
      <c r="D20" s="255" t="s">
        <v>258</v>
      </c>
      <c r="E20" s="298" t="s">
        <v>258</v>
      </c>
      <c r="F20" s="298"/>
      <c r="G20" s="298"/>
      <c r="H20" s="246"/>
      <c r="I20" s="267"/>
      <c r="J20" s="248"/>
      <c r="K20" s="52" t="s">
        <v>62</v>
      </c>
      <c r="L20" s="53">
        <f>SUM('Memória de Cálculo'!J18:J19)</f>
        <v>630</v>
      </c>
    </row>
    <row r="21" spans="1:12" ht="12.75" customHeight="1" x14ac:dyDescent="0.2">
      <c r="A21" s="303"/>
      <c r="B21" s="251"/>
      <c r="C21" s="253"/>
      <c r="D21" s="256"/>
      <c r="E21" s="299"/>
      <c r="F21" s="299"/>
      <c r="G21" s="299"/>
      <c r="H21" s="246"/>
      <c r="I21" s="267"/>
      <c r="J21" s="248"/>
      <c r="K21" s="52" t="s">
        <v>63</v>
      </c>
      <c r="L21" s="53">
        <f>SUM('Memória de Cálculo'!J20)</f>
        <v>5000</v>
      </c>
    </row>
    <row r="22" spans="1:12" ht="36.75" customHeight="1" x14ac:dyDescent="0.2">
      <c r="A22" s="303"/>
      <c r="B22" s="251"/>
      <c r="C22" s="315"/>
      <c r="D22" s="254"/>
      <c r="E22" s="254"/>
      <c r="F22" s="254"/>
      <c r="G22" s="254"/>
      <c r="H22" s="247"/>
      <c r="I22" s="268"/>
      <c r="J22" s="248"/>
      <c r="K22" s="52" t="s">
        <v>64</v>
      </c>
      <c r="L22" s="53">
        <f>SUM(L19:L21)*0.07</f>
        <v>569.1</v>
      </c>
    </row>
    <row r="23" spans="1:12" x14ac:dyDescent="0.2">
      <c r="A23" s="303"/>
      <c r="B23" s="55" t="s">
        <v>137</v>
      </c>
      <c r="C23" s="56"/>
      <c r="D23" s="57"/>
      <c r="E23" s="57"/>
      <c r="F23" s="57"/>
      <c r="G23" s="57"/>
      <c r="H23" s="57"/>
      <c r="I23" s="57"/>
      <c r="J23" s="57"/>
      <c r="K23" s="57"/>
      <c r="L23" s="59">
        <f>SUM(L19:L22)</f>
        <v>8699.1</v>
      </c>
    </row>
    <row r="24" spans="1:12" ht="25.5" x14ac:dyDescent="0.2">
      <c r="A24" s="303"/>
      <c r="B24" s="251" t="s">
        <v>315</v>
      </c>
      <c r="C24" s="180" t="s">
        <v>289</v>
      </c>
      <c r="D24" s="264" t="s">
        <v>258</v>
      </c>
      <c r="E24" s="264" t="s">
        <v>258</v>
      </c>
      <c r="F24" s="264" t="s">
        <v>258</v>
      </c>
      <c r="G24" s="264" t="s">
        <v>258</v>
      </c>
      <c r="H24" s="245" t="s">
        <v>331</v>
      </c>
      <c r="I24" s="269" t="s">
        <v>257</v>
      </c>
      <c r="J24" s="221" t="s">
        <v>61</v>
      </c>
      <c r="K24" s="52" t="s">
        <v>59</v>
      </c>
      <c r="L24" s="53">
        <f>SUM('Memória de Cálculo'!J24)</f>
        <v>0</v>
      </c>
    </row>
    <row r="25" spans="1:12" x14ac:dyDescent="0.2">
      <c r="A25" s="303"/>
      <c r="B25" s="251"/>
      <c r="C25" s="300"/>
      <c r="D25" s="289"/>
      <c r="E25" s="289"/>
      <c r="F25" s="289"/>
      <c r="G25" s="289"/>
      <c r="H25" s="246"/>
      <c r="I25" s="270"/>
      <c r="J25" s="221"/>
      <c r="K25" s="52" t="s">
        <v>62</v>
      </c>
      <c r="L25" s="53">
        <f>SUM('Memória de Cálculo'!J25:J26)</f>
        <v>0</v>
      </c>
    </row>
    <row r="26" spans="1:12" ht="25.5" x14ac:dyDescent="0.2">
      <c r="A26" s="303"/>
      <c r="B26" s="251"/>
      <c r="C26" s="300"/>
      <c r="D26" s="289"/>
      <c r="E26" s="289"/>
      <c r="F26" s="289"/>
      <c r="G26" s="289"/>
      <c r="H26" s="246"/>
      <c r="I26" s="270"/>
      <c r="J26" s="221"/>
      <c r="K26" s="52" t="s">
        <v>63</v>
      </c>
      <c r="L26" s="53">
        <f>SUM('Memória de Cálculo'!J27)</f>
        <v>0</v>
      </c>
    </row>
    <row r="27" spans="1:12" ht="12.75" customHeight="1" x14ac:dyDescent="0.2">
      <c r="A27" s="303"/>
      <c r="B27" s="251"/>
      <c r="C27" s="263"/>
      <c r="D27" s="265"/>
      <c r="E27" s="265"/>
      <c r="F27" s="265"/>
      <c r="G27" s="265"/>
      <c r="H27" s="247"/>
      <c r="I27" s="271"/>
      <c r="J27" s="221"/>
      <c r="K27" s="52" t="s">
        <v>64</v>
      </c>
      <c r="L27" s="53">
        <f>SUM(L24:L26)*0.07</f>
        <v>0</v>
      </c>
    </row>
    <row r="28" spans="1:12" x14ac:dyDescent="0.2">
      <c r="A28" s="303"/>
      <c r="B28" s="55" t="s">
        <v>137</v>
      </c>
      <c r="C28" s="56"/>
      <c r="D28" s="57"/>
      <c r="E28" s="57"/>
      <c r="F28" s="57"/>
      <c r="G28" s="57"/>
      <c r="H28" s="57"/>
      <c r="I28" s="57"/>
      <c r="J28" s="57"/>
      <c r="K28" s="57"/>
      <c r="L28" s="59">
        <f>SUM(L24:L27)</f>
        <v>0</v>
      </c>
    </row>
    <row r="29" spans="1:12" ht="25.5" x14ac:dyDescent="0.2">
      <c r="A29" s="303"/>
      <c r="B29" s="251" t="s">
        <v>285</v>
      </c>
      <c r="C29" s="180" t="s">
        <v>283</v>
      </c>
      <c r="D29" s="264" t="s">
        <v>258</v>
      </c>
      <c r="E29" s="264" t="s">
        <v>258</v>
      </c>
      <c r="F29" s="264" t="s">
        <v>258</v>
      </c>
      <c r="G29" s="264" t="s">
        <v>258</v>
      </c>
      <c r="H29" s="245" t="s">
        <v>331</v>
      </c>
      <c r="I29" s="266" t="s">
        <v>257</v>
      </c>
      <c r="J29" s="221" t="s">
        <v>61</v>
      </c>
      <c r="K29" s="52" t="s">
        <v>59</v>
      </c>
      <c r="L29" s="53">
        <f>SUM('Memória de Cálculo'!J31:J31)</f>
        <v>3000</v>
      </c>
    </row>
    <row r="30" spans="1:12" x14ac:dyDescent="0.2">
      <c r="A30" s="303"/>
      <c r="B30" s="251"/>
      <c r="C30" s="300"/>
      <c r="D30" s="289"/>
      <c r="E30" s="289"/>
      <c r="F30" s="289"/>
      <c r="G30" s="289"/>
      <c r="H30" s="246"/>
      <c r="I30" s="267"/>
      <c r="J30" s="221"/>
      <c r="K30" s="249" t="s">
        <v>62</v>
      </c>
      <c r="L30" s="261">
        <f>SUM('Memória de Cálculo'!J32:J33)</f>
        <v>630</v>
      </c>
    </row>
    <row r="31" spans="1:12" x14ac:dyDescent="0.2">
      <c r="A31" s="303"/>
      <c r="B31" s="251"/>
      <c r="C31" s="263"/>
      <c r="D31" s="265"/>
      <c r="E31" s="265"/>
      <c r="F31" s="265"/>
      <c r="G31" s="265"/>
      <c r="H31" s="246"/>
      <c r="I31" s="267"/>
      <c r="J31" s="221"/>
      <c r="K31" s="250"/>
      <c r="L31" s="262"/>
    </row>
    <row r="32" spans="1:12" ht="25.5" x14ac:dyDescent="0.2">
      <c r="A32" s="303"/>
      <c r="B32" s="251"/>
      <c r="C32" s="3" t="s">
        <v>284</v>
      </c>
      <c r="D32" s="42" t="s">
        <v>258</v>
      </c>
      <c r="E32" s="42" t="s">
        <v>258</v>
      </c>
      <c r="F32" s="42" t="s">
        <v>258</v>
      </c>
      <c r="G32" s="42" t="s">
        <v>258</v>
      </c>
      <c r="H32" s="247"/>
      <c r="I32" s="268"/>
      <c r="J32" s="221"/>
      <c r="K32" s="52" t="s">
        <v>64</v>
      </c>
      <c r="L32" s="53">
        <f>SUM(L29:L31)*0.07</f>
        <v>254.10000000000002</v>
      </c>
    </row>
    <row r="33" spans="1:12" x14ac:dyDescent="0.2">
      <c r="A33" s="304"/>
      <c r="B33" s="55" t="s">
        <v>137</v>
      </c>
      <c r="C33" s="56"/>
      <c r="D33" s="57"/>
      <c r="E33" s="57"/>
      <c r="F33" s="57"/>
      <c r="G33" s="57"/>
      <c r="H33" s="57"/>
      <c r="I33" s="57"/>
      <c r="J33" s="57"/>
      <c r="K33" s="57"/>
      <c r="L33" s="59">
        <f>SUM(L29:L32)</f>
        <v>3884.1</v>
      </c>
    </row>
    <row r="34" spans="1:12" ht="51" customHeight="1" x14ac:dyDescent="0.2">
      <c r="A34" s="303" t="s">
        <v>334</v>
      </c>
      <c r="B34" s="251" t="s">
        <v>323</v>
      </c>
      <c r="C34" s="3" t="s">
        <v>275</v>
      </c>
      <c r="D34" s="42" t="s">
        <v>258</v>
      </c>
      <c r="E34" s="42" t="s">
        <v>258</v>
      </c>
      <c r="F34" s="42" t="s">
        <v>258</v>
      </c>
      <c r="G34" s="42" t="s">
        <v>258</v>
      </c>
      <c r="H34" s="245" t="s">
        <v>331</v>
      </c>
      <c r="I34" s="266" t="s">
        <v>257</v>
      </c>
      <c r="J34" s="221" t="s">
        <v>61</v>
      </c>
      <c r="K34" s="52" t="s">
        <v>59</v>
      </c>
      <c r="L34" s="53">
        <f>SUM('Memória de Cálculo'!J37:J37)</f>
        <v>52800</v>
      </c>
    </row>
    <row r="35" spans="1:12" ht="25.5" x14ac:dyDescent="0.2">
      <c r="A35" s="303"/>
      <c r="B35" s="251"/>
      <c r="C35" s="3" t="s">
        <v>276</v>
      </c>
      <c r="D35" s="42" t="s">
        <v>258</v>
      </c>
      <c r="E35" s="42" t="s">
        <v>258</v>
      </c>
      <c r="F35" s="42" t="s">
        <v>258</v>
      </c>
      <c r="G35" s="42" t="s">
        <v>258</v>
      </c>
      <c r="H35" s="246"/>
      <c r="I35" s="267"/>
      <c r="J35" s="221"/>
      <c r="K35" s="52" t="s">
        <v>62</v>
      </c>
      <c r="L35" s="53">
        <f>SUM('Memória de Cálculo'!J38:J41)</f>
        <v>1632</v>
      </c>
    </row>
    <row r="36" spans="1:12" ht="25.5" x14ac:dyDescent="0.2">
      <c r="A36" s="303"/>
      <c r="B36" s="251"/>
      <c r="C36" s="306" t="s">
        <v>277</v>
      </c>
      <c r="D36" s="284" t="s">
        <v>258</v>
      </c>
      <c r="E36" s="284" t="s">
        <v>258</v>
      </c>
      <c r="F36" s="284" t="s">
        <v>258</v>
      </c>
      <c r="G36" s="284" t="s">
        <v>258</v>
      </c>
      <c r="H36" s="246"/>
      <c r="I36" s="267"/>
      <c r="J36" s="221"/>
      <c r="K36" s="52" t="s">
        <v>63</v>
      </c>
      <c r="L36" s="53">
        <f>SUM('Memória de Cálculo'!J42)</f>
        <v>8500</v>
      </c>
    </row>
    <row r="37" spans="1:12" ht="25.5" x14ac:dyDescent="0.2">
      <c r="A37" s="303"/>
      <c r="B37" s="251"/>
      <c r="C37" s="308"/>
      <c r="D37" s="271"/>
      <c r="E37" s="271"/>
      <c r="F37" s="271"/>
      <c r="G37" s="271"/>
      <c r="H37" s="246"/>
      <c r="I37" s="267"/>
      <c r="J37" s="221"/>
      <c r="K37" s="130" t="s">
        <v>321</v>
      </c>
      <c r="L37" s="53">
        <f>SUM('Memória de Cálculo'!J51)</f>
        <v>10000</v>
      </c>
    </row>
    <row r="38" spans="1:12" ht="39" customHeight="1" x14ac:dyDescent="0.2">
      <c r="A38" s="303"/>
      <c r="B38" s="251"/>
      <c r="C38" s="98" t="s">
        <v>278</v>
      </c>
      <c r="D38" s="42" t="s">
        <v>258</v>
      </c>
      <c r="E38" s="42" t="s">
        <v>258</v>
      </c>
      <c r="F38" s="42" t="s">
        <v>258</v>
      </c>
      <c r="G38" s="42" t="s">
        <v>258</v>
      </c>
      <c r="H38" s="247"/>
      <c r="I38" s="268"/>
      <c r="J38" s="221"/>
      <c r="K38" s="52" t="s">
        <v>64</v>
      </c>
      <c r="L38" s="53">
        <f>SUM(L34:L37)*0.07</f>
        <v>5105.2400000000007</v>
      </c>
    </row>
    <row r="39" spans="1:12" x14ac:dyDescent="0.2">
      <c r="A39" s="303"/>
      <c r="B39" s="55" t="s">
        <v>137</v>
      </c>
      <c r="C39" s="56"/>
      <c r="D39" s="57"/>
      <c r="E39" s="57"/>
      <c r="F39" s="57"/>
      <c r="G39" s="57"/>
      <c r="H39" s="57"/>
      <c r="I39" s="57"/>
      <c r="J39" s="57"/>
      <c r="K39" s="57"/>
      <c r="L39" s="59">
        <f>SUM(L34:L38)</f>
        <v>78037.240000000005</v>
      </c>
    </row>
    <row r="40" spans="1:12" ht="35.25" customHeight="1" x14ac:dyDescent="0.2">
      <c r="A40" s="303"/>
      <c r="B40" s="251" t="s">
        <v>279</v>
      </c>
      <c r="C40" s="180" t="s">
        <v>273</v>
      </c>
      <c r="D40" s="264" t="s">
        <v>258</v>
      </c>
      <c r="E40" s="264" t="s">
        <v>258</v>
      </c>
      <c r="F40" s="264"/>
      <c r="G40" s="264"/>
      <c r="H40" s="245" t="s">
        <v>331</v>
      </c>
      <c r="I40" s="266" t="s">
        <v>257</v>
      </c>
      <c r="J40" s="221" t="s">
        <v>61</v>
      </c>
      <c r="K40" s="52" t="s">
        <v>59</v>
      </c>
      <c r="L40" s="53">
        <f>SUM('Memória de Cálculo'!J46:J46)</f>
        <v>3000</v>
      </c>
    </row>
    <row r="41" spans="1:12" ht="26.25" customHeight="1" x14ac:dyDescent="0.2">
      <c r="A41" s="303"/>
      <c r="B41" s="251"/>
      <c r="C41" s="265"/>
      <c r="D41" s="265"/>
      <c r="E41" s="265"/>
      <c r="F41" s="265"/>
      <c r="G41" s="265"/>
      <c r="H41" s="246"/>
      <c r="I41" s="267"/>
      <c r="J41" s="221"/>
      <c r="K41" s="99" t="s">
        <v>62</v>
      </c>
      <c r="L41" s="100">
        <f>SUM('Memória de Cálculo'!J47:J50)</f>
        <v>1081</v>
      </c>
    </row>
    <row r="42" spans="1:12" ht="36" customHeight="1" x14ac:dyDescent="0.2">
      <c r="A42" s="303"/>
      <c r="B42" s="251"/>
      <c r="C42" s="54" t="s">
        <v>274</v>
      </c>
      <c r="D42" s="52"/>
      <c r="E42" s="42" t="s">
        <v>258</v>
      </c>
      <c r="F42" s="42" t="s">
        <v>258</v>
      </c>
      <c r="G42" s="42" t="s">
        <v>258</v>
      </c>
      <c r="H42" s="247"/>
      <c r="I42" s="268"/>
      <c r="J42" s="221"/>
      <c r="K42" s="52" t="s">
        <v>64</v>
      </c>
      <c r="L42" s="53">
        <f>SUM(L40:L41)*0.07</f>
        <v>285.67</v>
      </c>
    </row>
    <row r="43" spans="1:12" ht="13.5" customHeight="1" x14ac:dyDescent="0.2">
      <c r="A43" s="303"/>
      <c r="B43" s="55" t="s">
        <v>137</v>
      </c>
      <c r="C43" s="56"/>
      <c r="D43" s="57"/>
      <c r="E43" s="57"/>
      <c r="F43" s="57"/>
      <c r="G43" s="57"/>
      <c r="H43" s="57"/>
      <c r="I43" s="57"/>
      <c r="J43" s="57"/>
      <c r="K43" s="57"/>
      <c r="L43" s="59">
        <f>SUM(L40:L42)</f>
        <v>4366.67</v>
      </c>
    </row>
    <row r="44" spans="1:12" ht="27.75" customHeight="1" x14ac:dyDescent="0.2">
      <c r="A44" s="303"/>
      <c r="B44" s="251" t="s">
        <v>319</v>
      </c>
      <c r="C44" s="180" t="s">
        <v>270</v>
      </c>
      <c r="D44" s="264" t="s">
        <v>258</v>
      </c>
      <c r="E44" s="264" t="s">
        <v>258</v>
      </c>
      <c r="F44" s="264" t="s">
        <v>258</v>
      </c>
      <c r="G44" s="264" t="s">
        <v>258</v>
      </c>
      <c r="H44" s="245" t="s">
        <v>331</v>
      </c>
      <c r="I44" s="266" t="s">
        <v>257</v>
      </c>
      <c r="J44" s="221" t="s">
        <v>61</v>
      </c>
      <c r="K44" s="52" t="s">
        <v>59</v>
      </c>
      <c r="L44" s="53">
        <f>SUM('Memória de Cálculo'!J55:J55)</f>
        <v>3000</v>
      </c>
    </row>
    <row r="45" spans="1:12" ht="12.75" customHeight="1" x14ac:dyDescent="0.2">
      <c r="A45" s="303"/>
      <c r="B45" s="251"/>
      <c r="C45" s="265"/>
      <c r="D45" s="265"/>
      <c r="E45" s="265"/>
      <c r="F45" s="265"/>
      <c r="G45" s="265"/>
      <c r="H45" s="246"/>
      <c r="I45" s="267"/>
      <c r="J45" s="221"/>
      <c r="K45" s="249" t="s">
        <v>62</v>
      </c>
      <c r="L45" s="261">
        <f>SUM('Memória de Cálculo'!J56:J59)</f>
        <v>1131</v>
      </c>
    </row>
    <row r="46" spans="1:12" x14ac:dyDescent="0.2">
      <c r="A46" s="303"/>
      <c r="B46" s="251"/>
      <c r="C46" s="3" t="s">
        <v>117</v>
      </c>
      <c r="D46" s="42" t="s">
        <v>258</v>
      </c>
      <c r="E46" s="42" t="s">
        <v>258</v>
      </c>
      <c r="F46" s="42" t="s">
        <v>258</v>
      </c>
      <c r="G46" s="42" t="s">
        <v>258</v>
      </c>
      <c r="H46" s="246"/>
      <c r="I46" s="267"/>
      <c r="J46" s="221"/>
      <c r="K46" s="250"/>
      <c r="L46" s="278"/>
    </row>
    <row r="47" spans="1:12" ht="25.5" x14ac:dyDescent="0.2">
      <c r="A47" s="303"/>
      <c r="B47" s="251"/>
      <c r="C47" s="3" t="s">
        <v>271</v>
      </c>
      <c r="D47" s="42" t="s">
        <v>258</v>
      </c>
      <c r="E47" s="42" t="s">
        <v>258</v>
      </c>
      <c r="F47" s="42" t="s">
        <v>258</v>
      </c>
      <c r="G47" s="42" t="s">
        <v>258</v>
      </c>
      <c r="H47" s="247"/>
      <c r="I47" s="268"/>
      <c r="J47" s="221"/>
      <c r="K47" s="52" t="s">
        <v>64</v>
      </c>
      <c r="L47" s="53">
        <f>SUM(L44:L46)*0.07</f>
        <v>289.17</v>
      </c>
    </row>
    <row r="48" spans="1:12" x14ac:dyDescent="0.2">
      <c r="A48" s="303"/>
      <c r="B48" s="55" t="s">
        <v>137</v>
      </c>
      <c r="C48" s="56"/>
      <c r="D48" s="57"/>
      <c r="E48" s="57"/>
      <c r="F48" s="57"/>
      <c r="G48" s="57"/>
      <c r="H48" s="57"/>
      <c r="I48" s="57"/>
      <c r="J48" s="57"/>
      <c r="K48" s="57"/>
      <c r="L48" s="59">
        <f>SUM(L44:L47)</f>
        <v>4420.17</v>
      </c>
    </row>
    <row r="49" spans="1:12" x14ac:dyDescent="0.2">
      <c r="A49" s="304"/>
      <c r="B49" s="61" t="s">
        <v>66</v>
      </c>
      <c r="C49" s="62"/>
      <c r="D49" s="63"/>
      <c r="E49" s="63"/>
      <c r="F49" s="63"/>
      <c r="G49" s="63"/>
      <c r="H49" s="63"/>
      <c r="I49" s="64"/>
      <c r="J49" s="64"/>
      <c r="K49" s="64"/>
      <c r="L49" s="65">
        <f>SUM(L48,L43,L39,L33,L28,L23,L18,L13)</f>
        <v>99407.280000000013</v>
      </c>
    </row>
    <row r="50" spans="1:12" ht="12.75" customHeight="1" x14ac:dyDescent="0.2">
      <c r="A50" s="311" t="s">
        <v>136</v>
      </c>
      <c r="B50" s="220" t="s">
        <v>132</v>
      </c>
      <c r="C50" s="220" t="s">
        <v>67</v>
      </c>
      <c r="D50" s="242" t="s">
        <v>225</v>
      </c>
      <c r="E50" s="242"/>
      <c r="F50" s="242"/>
      <c r="G50" s="242"/>
      <c r="H50" s="242" t="s">
        <v>68</v>
      </c>
      <c r="I50" s="242" t="s">
        <v>108</v>
      </c>
      <c r="J50" s="242" t="s">
        <v>109</v>
      </c>
      <c r="K50" s="242" t="s">
        <v>110</v>
      </c>
      <c r="L50" s="242" t="s">
        <v>111</v>
      </c>
    </row>
    <row r="51" spans="1:12" x14ac:dyDescent="0.2">
      <c r="A51" s="223"/>
      <c r="B51" s="223"/>
      <c r="C51" s="223"/>
      <c r="D51" s="51" t="s">
        <v>112</v>
      </c>
      <c r="E51" s="51" t="s">
        <v>113</v>
      </c>
      <c r="F51" s="51" t="s">
        <v>114</v>
      </c>
      <c r="G51" s="51" t="s">
        <v>115</v>
      </c>
      <c r="H51" s="242"/>
      <c r="I51" s="242"/>
      <c r="J51" s="242"/>
      <c r="K51" s="242"/>
      <c r="L51" s="242"/>
    </row>
    <row r="52" spans="1:12" ht="25.5" x14ac:dyDescent="0.2">
      <c r="A52" s="302" t="s">
        <v>333</v>
      </c>
      <c r="B52" s="251" t="s">
        <v>13</v>
      </c>
      <c r="C52" s="180" t="s">
        <v>130</v>
      </c>
      <c r="D52" s="264" t="s">
        <v>258</v>
      </c>
      <c r="E52" s="264" t="s">
        <v>258</v>
      </c>
      <c r="F52" s="264" t="s">
        <v>258</v>
      </c>
      <c r="G52" s="264"/>
      <c r="H52" s="245" t="s">
        <v>331</v>
      </c>
      <c r="I52" s="269" t="s">
        <v>257</v>
      </c>
      <c r="J52" s="221" t="s">
        <v>61</v>
      </c>
      <c r="K52" s="52" t="s">
        <v>59</v>
      </c>
      <c r="L52" s="66">
        <f>SUM('Memória de Cálculo'!J64:J64)</f>
        <v>14400</v>
      </c>
    </row>
    <row r="53" spans="1:12" x14ac:dyDescent="0.2">
      <c r="A53" s="303"/>
      <c r="B53" s="251"/>
      <c r="C53" s="263"/>
      <c r="D53" s="265"/>
      <c r="E53" s="265"/>
      <c r="F53" s="265"/>
      <c r="G53" s="265"/>
      <c r="H53" s="246"/>
      <c r="I53" s="270"/>
      <c r="J53" s="221"/>
      <c r="K53" s="52" t="s">
        <v>62</v>
      </c>
      <c r="L53" s="66">
        <f>SUM('Memória de Cálculo'!J65:J68)</f>
        <v>3264</v>
      </c>
    </row>
    <row r="54" spans="1:12" ht="38.25" x14ac:dyDescent="0.2">
      <c r="A54" s="303"/>
      <c r="B54" s="251"/>
      <c r="C54" s="3" t="s">
        <v>170</v>
      </c>
      <c r="D54" s="42" t="s">
        <v>258</v>
      </c>
      <c r="E54" s="42" t="s">
        <v>258</v>
      </c>
      <c r="F54" s="42" t="s">
        <v>258</v>
      </c>
      <c r="G54" s="42"/>
      <c r="H54" s="246"/>
      <c r="I54" s="270"/>
      <c r="J54" s="221"/>
      <c r="K54" s="52" t="s">
        <v>63</v>
      </c>
      <c r="L54" s="66">
        <f>SUM('Memória de Cálculo'!J69)</f>
        <v>20000</v>
      </c>
    </row>
    <row r="55" spans="1:12" ht="51" x14ac:dyDescent="0.2">
      <c r="A55" s="303"/>
      <c r="B55" s="251"/>
      <c r="C55" s="3" t="s">
        <v>171</v>
      </c>
      <c r="D55" s="52"/>
      <c r="E55" s="42" t="s">
        <v>258</v>
      </c>
      <c r="F55" s="42" t="s">
        <v>258</v>
      </c>
      <c r="G55" s="42" t="s">
        <v>258</v>
      </c>
      <c r="H55" s="247"/>
      <c r="I55" s="271"/>
      <c r="J55" s="221"/>
      <c r="K55" s="52" t="s">
        <v>64</v>
      </c>
      <c r="L55" s="66">
        <f>SUM(L52:L54)*0.07</f>
        <v>2636.4800000000005</v>
      </c>
    </row>
    <row r="56" spans="1:12" x14ac:dyDescent="0.2">
      <c r="A56" s="303"/>
      <c r="B56" s="55" t="s">
        <v>137</v>
      </c>
      <c r="C56" s="56"/>
      <c r="D56" s="57"/>
      <c r="E56" s="57"/>
      <c r="F56" s="57"/>
      <c r="G56" s="57"/>
      <c r="H56" s="57"/>
      <c r="I56" s="57"/>
      <c r="J56" s="57"/>
      <c r="K56" s="57"/>
      <c r="L56" s="67">
        <f>SUM(L52:L55)</f>
        <v>40300.480000000003</v>
      </c>
    </row>
    <row r="57" spans="1:12" ht="51" customHeight="1" x14ac:dyDescent="0.2">
      <c r="A57" s="303"/>
      <c r="B57" s="251" t="s">
        <v>14</v>
      </c>
      <c r="C57" s="180" t="s">
        <v>173</v>
      </c>
      <c r="D57" s="264" t="s">
        <v>258</v>
      </c>
      <c r="E57" s="264"/>
      <c r="F57" s="264"/>
      <c r="G57" s="264"/>
      <c r="H57" s="245" t="s">
        <v>331</v>
      </c>
      <c r="I57" s="269" t="s">
        <v>257</v>
      </c>
      <c r="J57" s="221" t="s">
        <v>61</v>
      </c>
      <c r="K57" s="52" t="s">
        <v>59</v>
      </c>
      <c r="L57" s="66">
        <f>SUM('Memória de Cálculo'!J73:J73)</f>
        <v>12000</v>
      </c>
    </row>
    <row r="58" spans="1:12" x14ac:dyDescent="0.2">
      <c r="A58" s="303"/>
      <c r="B58" s="251"/>
      <c r="C58" s="263"/>
      <c r="D58" s="265"/>
      <c r="E58" s="265"/>
      <c r="F58" s="265"/>
      <c r="G58" s="265"/>
      <c r="H58" s="246"/>
      <c r="I58" s="270"/>
      <c r="J58" s="221"/>
      <c r="K58" s="52" t="s">
        <v>62</v>
      </c>
      <c r="L58" s="66">
        <f>SUM('Memória de Cálculo'!J74:J75)</f>
        <v>1260</v>
      </c>
    </row>
    <row r="59" spans="1:12" ht="25.5" customHeight="1" x14ac:dyDescent="0.2">
      <c r="A59" s="303"/>
      <c r="B59" s="251"/>
      <c r="C59" s="98" t="s">
        <v>138</v>
      </c>
      <c r="D59" s="42" t="s">
        <v>258</v>
      </c>
      <c r="E59" s="42" t="s">
        <v>258</v>
      </c>
      <c r="F59" s="42" t="s">
        <v>258</v>
      </c>
      <c r="G59" s="41"/>
      <c r="H59" s="246"/>
      <c r="I59" s="270"/>
      <c r="J59" s="221"/>
      <c r="K59" s="52" t="s">
        <v>63</v>
      </c>
      <c r="L59" s="66">
        <f>SUM('Memória de Cálculo'!J76)</f>
        <v>10000</v>
      </c>
    </row>
    <row r="60" spans="1:12" s="20" customFormat="1" ht="25.5" x14ac:dyDescent="0.2">
      <c r="A60" s="303"/>
      <c r="B60" s="251"/>
      <c r="C60" s="103" t="s">
        <v>139</v>
      </c>
      <c r="D60" s="101"/>
      <c r="E60" s="42" t="s">
        <v>258</v>
      </c>
      <c r="F60" s="101"/>
      <c r="G60" s="42" t="s">
        <v>258</v>
      </c>
      <c r="H60" s="247"/>
      <c r="I60" s="271"/>
      <c r="J60" s="221"/>
      <c r="K60" s="52" t="s">
        <v>64</v>
      </c>
      <c r="L60" s="156">
        <f>SUM(L57:L59)*0.07</f>
        <v>1628.2</v>
      </c>
    </row>
    <row r="61" spans="1:12" x14ac:dyDescent="0.2">
      <c r="A61" s="303"/>
      <c r="B61" s="55" t="s">
        <v>137</v>
      </c>
      <c r="C61" s="57"/>
      <c r="D61" s="57"/>
      <c r="E61" s="57"/>
      <c r="F61" s="57"/>
      <c r="G61" s="57"/>
      <c r="H61" s="57"/>
      <c r="I61" s="57"/>
      <c r="J61" s="57"/>
      <c r="K61" s="57"/>
      <c r="L61" s="67">
        <f>SUM(L57:L60)</f>
        <v>24888.2</v>
      </c>
    </row>
    <row r="62" spans="1:12" ht="25.5" x14ac:dyDescent="0.2">
      <c r="A62" s="303"/>
      <c r="B62" s="251" t="s">
        <v>15</v>
      </c>
      <c r="C62" s="3" t="s">
        <v>243</v>
      </c>
      <c r="D62" s="52"/>
      <c r="E62" s="42" t="s">
        <v>258</v>
      </c>
      <c r="F62" s="42"/>
      <c r="G62" s="42"/>
      <c r="H62" s="245" t="s">
        <v>331</v>
      </c>
      <c r="I62" s="269" t="s">
        <v>257</v>
      </c>
      <c r="J62" s="221" t="s">
        <v>61</v>
      </c>
      <c r="K62" s="52" t="s">
        <v>59</v>
      </c>
      <c r="L62" s="66">
        <f>SUM('Memória de Cálculo'!J80:J80)</f>
        <v>24000</v>
      </c>
    </row>
    <row r="63" spans="1:12" ht="51" x14ac:dyDescent="0.2">
      <c r="A63" s="303"/>
      <c r="B63" s="251"/>
      <c r="C63" s="3" t="s">
        <v>238</v>
      </c>
      <c r="D63" s="42" t="s">
        <v>258</v>
      </c>
      <c r="E63" s="42" t="s">
        <v>258</v>
      </c>
      <c r="F63" s="42" t="s">
        <v>258</v>
      </c>
      <c r="G63" s="42" t="s">
        <v>258</v>
      </c>
      <c r="H63" s="246"/>
      <c r="I63" s="270"/>
      <c r="J63" s="221"/>
      <c r="K63" s="52" t="s">
        <v>62</v>
      </c>
      <c r="L63" s="66">
        <f>SUM('Memória de Cálculo'!J81:J84)</f>
        <v>20020</v>
      </c>
    </row>
    <row r="64" spans="1:12" ht="25.5" customHeight="1" x14ac:dyDescent="0.2">
      <c r="A64" s="303"/>
      <c r="B64" s="251"/>
      <c r="C64" s="180" t="s">
        <v>239</v>
      </c>
      <c r="D64" s="221" t="s">
        <v>258</v>
      </c>
      <c r="E64" s="221" t="s">
        <v>258</v>
      </c>
      <c r="F64" s="221" t="s">
        <v>258</v>
      </c>
      <c r="G64" s="221" t="s">
        <v>258</v>
      </c>
      <c r="H64" s="246"/>
      <c r="I64" s="270"/>
      <c r="J64" s="221"/>
      <c r="K64" s="52" t="s">
        <v>63</v>
      </c>
      <c r="L64" s="66">
        <f>SUM('Memória de Cálculo'!J85)</f>
        <v>75243.600000000006</v>
      </c>
    </row>
    <row r="65" spans="1:12" s="20" customFormat="1" x14ac:dyDescent="0.2">
      <c r="A65" s="303"/>
      <c r="B65" s="251"/>
      <c r="C65" s="263"/>
      <c r="D65" s="221"/>
      <c r="E65" s="221"/>
      <c r="F65" s="221"/>
      <c r="G65" s="221"/>
      <c r="H65" s="247"/>
      <c r="I65" s="271"/>
      <c r="J65" s="221"/>
      <c r="K65" s="52" t="s">
        <v>64</v>
      </c>
      <c r="L65" s="156">
        <f>SUM(L62:L64)*0.07</f>
        <v>8348.4520000000011</v>
      </c>
    </row>
    <row r="66" spans="1:12" x14ac:dyDescent="0.2">
      <c r="A66" s="303"/>
      <c r="B66" s="55" t="s">
        <v>137</v>
      </c>
      <c r="C66" s="57"/>
      <c r="D66" s="57"/>
      <c r="E66" s="57"/>
      <c r="F66" s="57"/>
      <c r="G66" s="57"/>
      <c r="H66" s="57"/>
      <c r="I66" s="57"/>
      <c r="J66" s="57"/>
      <c r="K66" s="57"/>
      <c r="L66" s="67">
        <f>SUM(L62:L65)</f>
        <v>127612.05200000001</v>
      </c>
    </row>
    <row r="67" spans="1:12" ht="25.5" x14ac:dyDescent="0.2">
      <c r="A67" s="303"/>
      <c r="B67" s="251" t="s">
        <v>29</v>
      </c>
      <c r="C67" s="180" t="s">
        <v>140</v>
      </c>
      <c r="D67" s="249" t="s">
        <v>258</v>
      </c>
      <c r="E67" s="264" t="s">
        <v>258</v>
      </c>
      <c r="F67" s="264" t="s">
        <v>258</v>
      </c>
      <c r="G67" s="264" t="s">
        <v>258</v>
      </c>
      <c r="H67" s="245" t="s">
        <v>331</v>
      </c>
      <c r="I67" s="269" t="s">
        <v>257</v>
      </c>
      <c r="J67" s="221" t="s">
        <v>61</v>
      </c>
      <c r="K67" s="52" t="s">
        <v>59</v>
      </c>
      <c r="L67" s="66">
        <f>SUM('Memória de Cálculo'!J89:J89)</f>
        <v>24000</v>
      </c>
    </row>
    <row r="68" spans="1:12" ht="38.25" customHeight="1" x14ac:dyDescent="0.2">
      <c r="A68" s="303"/>
      <c r="B68" s="251"/>
      <c r="C68" s="289"/>
      <c r="D68" s="309"/>
      <c r="E68" s="289"/>
      <c r="F68" s="289"/>
      <c r="G68" s="289"/>
      <c r="H68" s="270"/>
      <c r="I68" s="270"/>
      <c r="J68" s="221"/>
      <c r="K68" s="52" t="s">
        <v>62</v>
      </c>
      <c r="L68" s="66">
        <f>SUM('Memória de Cálculo'!J90:J93)</f>
        <v>12216</v>
      </c>
    </row>
    <row r="69" spans="1:12" ht="25.5" x14ac:dyDescent="0.2">
      <c r="A69" s="303"/>
      <c r="B69" s="251"/>
      <c r="C69" s="265"/>
      <c r="D69" s="250"/>
      <c r="E69" s="265"/>
      <c r="F69" s="265"/>
      <c r="G69" s="265"/>
      <c r="H69" s="270"/>
      <c r="I69" s="270"/>
      <c r="J69" s="221"/>
      <c r="K69" s="52" t="s">
        <v>63</v>
      </c>
      <c r="L69" s="66">
        <f>SUM('Memória de Cálculo'!J94)</f>
        <v>60000</v>
      </c>
    </row>
    <row r="70" spans="1:12" ht="51" x14ac:dyDescent="0.2">
      <c r="A70" s="303"/>
      <c r="B70" s="251"/>
      <c r="C70" s="98" t="s">
        <v>141</v>
      </c>
      <c r="D70" s="42" t="s">
        <v>258</v>
      </c>
      <c r="E70" s="42" t="s">
        <v>258</v>
      </c>
      <c r="F70" s="42" t="s">
        <v>258</v>
      </c>
      <c r="G70" s="42" t="s">
        <v>258</v>
      </c>
      <c r="H70" s="271"/>
      <c r="I70" s="271"/>
      <c r="J70" s="221"/>
      <c r="K70" s="52" t="s">
        <v>64</v>
      </c>
      <c r="L70" s="66">
        <f>SUM(L67:L69)*0.07</f>
        <v>6735.1200000000008</v>
      </c>
    </row>
    <row r="71" spans="1:12" x14ac:dyDescent="0.2">
      <c r="A71" s="303"/>
      <c r="B71" s="55" t="s">
        <v>137</v>
      </c>
      <c r="C71" s="57"/>
      <c r="D71" s="57"/>
      <c r="E71" s="57"/>
      <c r="F71" s="57"/>
      <c r="G71" s="57"/>
      <c r="H71" s="57"/>
      <c r="I71" s="57"/>
      <c r="J71" s="57"/>
      <c r="K71" s="57"/>
      <c r="L71" s="67">
        <f>SUM(L67:L70)</f>
        <v>102951.12</v>
      </c>
    </row>
    <row r="72" spans="1:12" ht="26.25" customHeight="1" x14ac:dyDescent="0.2">
      <c r="A72" s="303"/>
      <c r="B72" s="251" t="s">
        <v>6</v>
      </c>
      <c r="C72" s="180" t="s">
        <v>144</v>
      </c>
      <c r="D72" s="264" t="s">
        <v>258</v>
      </c>
      <c r="E72" s="264" t="s">
        <v>258</v>
      </c>
      <c r="F72" s="264" t="s">
        <v>258</v>
      </c>
      <c r="G72" s="264" t="s">
        <v>258</v>
      </c>
      <c r="H72" s="245" t="s">
        <v>331</v>
      </c>
      <c r="I72" s="269" t="s">
        <v>257</v>
      </c>
      <c r="J72" s="221" t="s">
        <v>61</v>
      </c>
      <c r="K72" s="52" t="s">
        <v>59</v>
      </c>
      <c r="L72" s="66">
        <f>SUM('Memória de Cálculo'!J98)</f>
        <v>6000</v>
      </c>
    </row>
    <row r="73" spans="1:12" ht="15" customHeight="1" x14ac:dyDescent="0.2">
      <c r="A73" s="303"/>
      <c r="B73" s="251"/>
      <c r="C73" s="300"/>
      <c r="D73" s="289"/>
      <c r="E73" s="289"/>
      <c r="F73" s="289"/>
      <c r="G73" s="289"/>
      <c r="H73" s="270"/>
      <c r="I73" s="270"/>
      <c r="J73" s="221"/>
      <c r="K73" s="52" t="s">
        <v>62</v>
      </c>
      <c r="L73" s="66">
        <f>SUM('Memória de Cálculo'!J99:J100)</f>
        <v>2100</v>
      </c>
    </row>
    <row r="74" spans="1:12" ht="25.5" x14ac:dyDescent="0.2">
      <c r="A74" s="303"/>
      <c r="B74" s="251"/>
      <c r="C74" s="300"/>
      <c r="D74" s="289"/>
      <c r="E74" s="289"/>
      <c r="F74" s="289"/>
      <c r="G74" s="289"/>
      <c r="H74" s="270"/>
      <c r="I74" s="270"/>
      <c r="J74" s="221"/>
      <c r="K74" s="52" t="s">
        <v>63</v>
      </c>
      <c r="L74" s="66">
        <f>SUM('Memória de Cálculo'!J101)</f>
        <v>10000</v>
      </c>
    </row>
    <row r="75" spans="1:12" ht="17.25" customHeight="1" x14ac:dyDescent="0.2">
      <c r="A75" s="303"/>
      <c r="B75" s="251"/>
      <c r="C75" s="263"/>
      <c r="D75" s="265"/>
      <c r="E75" s="265"/>
      <c r="F75" s="265"/>
      <c r="G75" s="265"/>
      <c r="H75" s="271"/>
      <c r="I75" s="271"/>
      <c r="J75" s="221"/>
      <c r="K75" s="52" t="s">
        <v>64</v>
      </c>
      <c r="L75" s="66">
        <f>SUM(L72:L74)*0.07</f>
        <v>1267.0000000000002</v>
      </c>
    </row>
    <row r="76" spans="1:12" x14ac:dyDescent="0.2">
      <c r="A76" s="303"/>
      <c r="B76" s="55" t="s">
        <v>137</v>
      </c>
      <c r="C76" s="57"/>
      <c r="D76" s="57"/>
      <c r="E76" s="57"/>
      <c r="F76" s="57"/>
      <c r="G76" s="57"/>
      <c r="H76" s="57"/>
      <c r="I76" s="57"/>
      <c r="J76" s="57"/>
      <c r="K76" s="57"/>
      <c r="L76" s="67">
        <f>SUM(L72:L75)</f>
        <v>19367</v>
      </c>
    </row>
    <row r="77" spans="1:12" x14ac:dyDescent="0.2">
      <c r="A77" s="308"/>
      <c r="B77" s="61" t="s">
        <v>70</v>
      </c>
      <c r="C77" s="62"/>
      <c r="D77" s="63"/>
      <c r="E77" s="63"/>
      <c r="F77" s="63"/>
      <c r="G77" s="63"/>
      <c r="H77" s="63"/>
      <c r="I77" s="70"/>
      <c r="J77" s="70"/>
      <c r="K77" s="70"/>
      <c r="L77" s="64">
        <f>SUM(L76,L71,L66,L61,L56)</f>
        <v>315118.85200000001</v>
      </c>
    </row>
    <row r="78" spans="1:12" ht="12.75" customHeight="1" x14ac:dyDescent="0.2">
      <c r="A78" s="311" t="s">
        <v>136</v>
      </c>
      <c r="B78" s="220" t="s">
        <v>132</v>
      </c>
      <c r="C78" s="220" t="s">
        <v>67</v>
      </c>
      <c r="D78" s="242" t="s">
        <v>225</v>
      </c>
      <c r="E78" s="242"/>
      <c r="F78" s="242"/>
      <c r="G78" s="242"/>
      <c r="H78" s="242" t="s">
        <v>68</v>
      </c>
      <c r="I78" s="242" t="s">
        <v>108</v>
      </c>
      <c r="J78" s="242" t="s">
        <v>109</v>
      </c>
      <c r="K78" s="242" t="s">
        <v>110</v>
      </c>
      <c r="L78" s="242" t="s">
        <v>111</v>
      </c>
    </row>
    <row r="79" spans="1:12" x14ac:dyDescent="0.2">
      <c r="A79" s="223"/>
      <c r="B79" s="223"/>
      <c r="C79" s="223"/>
      <c r="D79" s="51" t="s">
        <v>112</v>
      </c>
      <c r="E79" s="51" t="s">
        <v>113</v>
      </c>
      <c r="F79" s="51" t="s">
        <v>114</v>
      </c>
      <c r="G79" s="51" t="s">
        <v>115</v>
      </c>
      <c r="H79" s="242"/>
      <c r="I79" s="242"/>
      <c r="J79" s="242"/>
      <c r="K79" s="242"/>
      <c r="L79" s="242"/>
    </row>
    <row r="80" spans="1:12" ht="25.5" x14ac:dyDescent="0.2">
      <c r="A80" s="302" t="s">
        <v>335</v>
      </c>
      <c r="B80" s="272" t="s">
        <v>17</v>
      </c>
      <c r="C80" s="180" t="s">
        <v>146</v>
      </c>
      <c r="D80" s="264" t="s">
        <v>258</v>
      </c>
      <c r="E80" s="249"/>
      <c r="F80" s="264"/>
      <c r="G80" s="249"/>
      <c r="H80" s="245" t="s">
        <v>331</v>
      </c>
      <c r="I80" s="269" t="s">
        <v>257</v>
      </c>
      <c r="J80" s="221" t="s">
        <v>61</v>
      </c>
      <c r="K80" s="52" t="s">
        <v>59</v>
      </c>
      <c r="L80" s="66">
        <f>SUM('Memória de Cálculo'!J106:J106)</f>
        <v>7200</v>
      </c>
    </row>
    <row r="81" spans="1:12" x14ac:dyDescent="0.2">
      <c r="A81" s="307"/>
      <c r="B81" s="272"/>
      <c r="C81" s="263"/>
      <c r="D81" s="265"/>
      <c r="E81" s="265"/>
      <c r="F81" s="265"/>
      <c r="G81" s="265"/>
      <c r="H81" s="246"/>
      <c r="I81" s="270"/>
      <c r="J81" s="221"/>
      <c r="K81" s="52" t="s">
        <v>62</v>
      </c>
      <c r="L81" s="66">
        <f>SUM('Memória de Cálculo'!J107:J108)</f>
        <v>2000</v>
      </c>
    </row>
    <row r="82" spans="1:12" ht="25.5" x14ac:dyDescent="0.2">
      <c r="A82" s="307"/>
      <c r="B82" s="272"/>
      <c r="C82" s="273" t="s">
        <v>147</v>
      </c>
      <c r="D82" s="310" t="s">
        <v>259</v>
      </c>
      <c r="E82" s="274"/>
      <c r="F82" s="274"/>
      <c r="G82" s="274"/>
      <c r="H82" s="246"/>
      <c r="I82" s="270"/>
      <c r="J82" s="221"/>
      <c r="K82" s="52" t="s">
        <v>63</v>
      </c>
      <c r="L82" s="66">
        <v>0</v>
      </c>
    </row>
    <row r="83" spans="1:12" x14ac:dyDescent="0.2">
      <c r="A83" s="307"/>
      <c r="B83" s="272"/>
      <c r="C83" s="273"/>
      <c r="D83" s="274"/>
      <c r="E83" s="274"/>
      <c r="F83" s="274"/>
      <c r="G83" s="274"/>
      <c r="H83" s="247"/>
      <c r="I83" s="271"/>
      <c r="J83" s="221"/>
      <c r="K83" s="52" t="s">
        <v>64</v>
      </c>
      <c r="L83" s="66">
        <f>SUM(L80:L82)*0.07</f>
        <v>644.00000000000011</v>
      </c>
    </row>
    <row r="84" spans="1:12" x14ac:dyDescent="0.2">
      <c r="A84" s="307"/>
      <c r="B84" s="55" t="s">
        <v>137</v>
      </c>
      <c r="C84" s="56"/>
      <c r="D84" s="57"/>
      <c r="E84" s="57"/>
      <c r="F84" s="57"/>
      <c r="G84" s="57"/>
      <c r="H84" s="57"/>
      <c r="I84" s="57"/>
      <c r="J84" s="58"/>
      <c r="K84" s="58"/>
      <c r="L84" s="67">
        <f>SUM(L80:L83)</f>
        <v>9844</v>
      </c>
    </row>
    <row r="85" spans="1:12" ht="36" customHeight="1" x14ac:dyDescent="0.2">
      <c r="A85" s="307"/>
      <c r="B85" s="275" t="s">
        <v>18</v>
      </c>
      <c r="C85" s="180" t="s">
        <v>149</v>
      </c>
      <c r="D85" s="264" t="s">
        <v>258</v>
      </c>
      <c r="E85" s="264" t="s">
        <v>258</v>
      </c>
      <c r="F85" s="264"/>
      <c r="G85" s="264"/>
      <c r="H85" s="245" t="s">
        <v>331</v>
      </c>
      <c r="I85" s="269" t="s">
        <v>257</v>
      </c>
      <c r="J85" s="221" t="s">
        <v>61</v>
      </c>
      <c r="K85" s="52" t="s">
        <v>59</v>
      </c>
      <c r="L85" s="66">
        <f>SUM('Memória de Cálculo'!J112)</f>
        <v>14400</v>
      </c>
    </row>
    <row r="86" spans="1:12" ht="37.5" customHeight="1" x14ac:dyDescent="0.2">
      <c r="A86" s="307"/>
      <c r="B86" s="208"/>
      <c r="C86" s="263"/>
      <c r="D86" s="265"/>
      <c r="E86" s="265"/>
      <c r="F86" s="265"/>
      <c r="G86" s="265"/>
      <c r="H86" s="246"/>
      <c r="I86" s="270"/>
      <c r="J86" s="221"/>
      <c r="K86" s="249" t="s">
        <v>62</v>
      </c>
      <c r="L86" s="281">
        <f>SUM('Memória de Cálculo'!J113:J114)</f>
        <v>3200</v>
      </c>
    </row>
    <row r="87" spans="1:12" ht="36.75" customHeight="1" x14ac:dyDescent="0.2">
      <c r="A87" s="307"/>
      <c r="B87" s="208"/>
      <c r="C87" s="98" t="s">
        <v>150</v>
      </c>
      <c r="D87" s="42" t="s">
        <v>258</v>
      </c>
      <c r="E87" s="42" t="s">
        <v>258</v>
      </c>
      <c r="F87" s="42" t="s">
        <v>258</v>
      </c>
      <c r="G87" s="42"/>
      <c r="H87" s="246"/>
      <c r="I87" s="270"/>
      <c r="J87" s="221"/>
      <c r="K87" s="250"/>
      <c r="L87" s="282"/>
    </row>
    <row r="88" spans="1:12" s="20" customFormat="1" ht="25.5" x14ac:dyDescent="0.2">
      <c r="A88" s="307"/>
      <c r="B88" s="209"/>
      <c r="C88" s="103" t="s">
        <v>151</v>
      </c>
      <c r="D88" s="101"/>
      <c r="E88" s="42" t="s">
        <v>258</v>
      </c>
      <c r="F88" s="101"/>
      <c r="G88" s="101"/>
      <c r="H88" s="247"/>
      <c r="I88" s="271"/>
      <c r="J88" s="221"/>
      <c r="K88" s="52" t="s">
        <v>64</v>
      </c>
      <c r="L88" s="156">
        <f>SUM(L85:L87)*0.07</f>
        <v>1232.0000000000002</v>
      </c>
    </row>
    <row r="89" spans="1:12" x14ac:dyDescent="0.2">
      <c r="A89" s="307"/>
      <c r="B89" s="55" t="s">
        <v>137</v>
      </c>
      <c r="C89" s="56"/>
      <c r="D89" s="57"/>
      <c r="E89" s="57"/>
      <c r="F89" s="57"/>
      <c r="G89" s="57"/>
      <c r="H89" s="57"/>
      <c r="I89" s="57"/>
      <c r="J89" s="57"/>
      <c r="K89" s="57"/>
      <c r="L89" s="67">
        <f>SUM(L85:L88)</f>
        <v>18832</v>
      </c>
    </row>
    <row r="90" spans="1:12" ht="38.25" customHeight="1" x14ac:dyDescent="0.2">
      <c r="A90" s="307"/>
      <c r="B90" s="275" t="s">
        <v>19</v>
      </c>
      <c r="C90" s="180" t="s">
        <v>160</v>
      </c>
      <c r="D90" s="264" t="s">
        <v>258</v>
      </c>
      <c r="E90" s="264" t="s">
        <v>258</v>
      </c>
      <c r="F90" s="264"/>
      <c r="G90" s="264"/>
      <c r="H90" s="245" t="s">
        <v>331</v>
      </c>
      <c r="I90" s="269" t="s">
        <v>257</v>
      </c>
      <c r="J90" s="283" t="s">
        <v>61</v>
      </c>
      <c r="K90" s="52" t="s">
        <v>59</v>
      </c>
      <c r="L90" s="66">
        <f>SUM('Memória de Cálculo'!J118)</f>
        <v>14400</v>
      </c>
    </row>
    <row r="91" spans="1:12" x14ac:dyDescent="0.2">
      <c r="A91" s="307"/>
      <c r="B91" s="208"/>
      <c r="C91" s="263"/>
      <c r="D91" s="265"/>
      <c r="E91" s="265"/>
      <c r="F91" s="265"/>
      <c r="G91" s="265"/>
      <c r="H91" s="270"/>
      <c r="I91" s="270"/>
      <c r="J91" s="283"/>
      <c r="K91" s="249" t="s">
        <v>62</v>
      </c>
      <c r="L91" s="281">
        <f>SUM('Memória de Cálculo'!J119:J120)</f>
        <v>3200</v>
      </c>
    </row>
    <row r="92" spans="1:12" ht="25.5" customHeight="1" x14ac:dyDescent="0.2">
      <c r="A92" s="307"/>
      <c r="B92" s="208"/>
      <c r="C92" s="98" t="s">
        <v>161</v>
      </c>
      <c r="D92" s="42" t="s">
        <v>258</v>
      </c>
      <c r="E92" s="42" t="s">
        <v>258</v>
      </c>
      <c r="F92" s="42" t="s">
        <v>258</v>
      </c>
      <c r="G92" s="129"/>
      <c r="H92" s="270"/>
      <c r="I92" s="270"/>
      <c r="J92" s="283"/>
      <c r="K92" s="250"/>
      <c r="L92" s="282"/>
    </row>
    <row r="93" spans="1:12" s="20" customFormat="1" ht="25.5" x14ac:dyDescent="0.2">
      <c r="A93" s="307"/>
      <c r="B93" s="209"/>
      <c r="C93" s="71" t="s">
        <v>162</v>
      </c>
      <c r="D93" s="72"/>
      <c r="E93" s="42" t="s">
        <v>258</v>
      </c>
      <c r="F93" s="72"/>
      <c r="G93" s="72"/>
      <c r="H93" s="271"/>
      <c r="I93" s="271"/>
      <c r="J93" s="283"/>
      <c r="K93" s="52" t="s">
        <v>64</v>
      </c>
      <c r="L93" s="156">
        <f>SUM(L90:L92)*0.07</f>
        <v>1232.0000000000002</v>
      </c>
    </row>
    <row r="94" spans="1:12" x14ac:dyDescent="0.2">
      <c r="A94" s="307"/>
      <c r="B94" s="55" t="s">
        <v>137</v>
      </c>
      <c r="C94" s="56"/>
      <c r="D94" s="57"/>
      <c r="E94" s="57"/>
      <c r="F94" s="57"/>
      <c r="G94" s="57"/>
      <c r="H94" s="57"/>
      <c r="I94" s="57"/>
      <c r="J94" s="57"/>
      <c r="K94" s="57"/>
      <c r="L94" s="67">
        <f>SUM(L90:L93)</f>
        <v>18832</v>
      </c>
    </row>
    <row r="95" spans="1:12" x14ac:dyDescent="0.2">
      <c r="A95" s="308"/>
      <c r="B95" s="61" t="s">
        <v>71</v>
      </c>
      <c r="C95" s="62"/>
      <c r="D95" s="63"/>
      <c r="E95" s="63"/>
      <c r="F95" s="63"/>
      <c r="G95" s="63"/>
      <c r="H95" s="63"/>
      <c r="I95" s="63"/>
      <c r="J95" s="64"/>
      <c r="K95" s="64"/>
      <c r="L95" s="64">
        <f>SUM(L94,L89,L84)</f>
        <v>47508</v>
      </c>
    </row>
    <row r="96" spans="1:12" ht="12.75" customHeight="1" x14ac:dyDescent="0.2">
      <c r="A96" s="311" t="s">
        <v>136</v>
      </c>
      <c r="B96" s="220" t="s">
        <v>132</v>
      </c>
      <c r="C96" s="220" t="s">
        <v>67</v>
      </c>
      <c r="D96" s="242" t="s">
        <v>225</v>
      </c>
      <c r="E96" s="242"/>
      <c r="F96" s="242"/>
      <c r="G96" s="242"/>
      <c r="H96" s="242" t="s">
        <v>68</v>
      </c>
      <c r="I96" s="242" t="s">
        <v>108</v>
      </c>
      <c r="J96" s="242" t="s">
        <v>109</v>
      </c>
      <c r="K96" s="242" t="s">
        <v>110</v>
      </c>
      <c r="L96" s="242" t="s">
        <v>111</v>
      </c>
    </row>
    <row r="97" spans="1:12" x14ac:dyDescent="0.2">
      <c r="A97" s="223"/>
      <c r="B97" s="223"/>
      <c r="C97" s="223"/>
      <c r="D97" s="51" t="s">
        <v>112</v>
      </c>
      <c r="E97" s="51" t="s">
        <v>113</v>
      </c>
      <c r="F97" s="51" t="s">
        <v>114</v>
      </c>
      <c r="G97" s="51" t="s">
        <v>115</v>
      </c>
      <c r="H97" s="242"/>
      <c r="I97" s="242"/>
      <c r="J97" s="242"/>
      <c r="K97" s="242"/>
      <c r="L97" s="242"/>
    </row>
    <row r="98" spans="1:12" ht="25.5" x14ac:dyDescent="0.2">
      <c r="A98" s="302" t="s">
        <v>336</v>
      </c>
      <c r="B98" s="275" t="s">
        <v>28</v>
      </c>
      <c r="C98" s="180" t="s">
        <v>152</v>
      </c>
      <c r="D98" s="276" t="s">
        <v>259</v>
      </c>
      <c r="E98" s="276" t="s">
        <v>259</v>
      </c>
      <c r="F98" s="276" t="s">
        <v>259</v>
      </c>
      <c r="G98" s="276" t="s">
        <v>259</v>
      </c>
      <c r="H98" s="287" t="s">
        <v>331</v>
      </c>
      <c r="I98" s="276" t="s">
        <v>257</v>
      </c>
      <c r="J98" s="264" t="s">
        <v>61</v>
      </c>
      <c r="K98" s="52" t="s">
        <v>245</v>
      </c>
      <c r="L98" s="66">
        <f>SUM('Memória de Cálculo'!J125)</f>
        <v>72000</v>
      </c>
    </row>
    <row r="99" spans="1:12" ht="25.5" customHeight="1" x14ac:dyDescent="0.2">
      <c r="A99" s="303"/>
      <c r="B99" s="208"/>
      <c r="C99" s="263"/>
      <c r="D99" s="277"/>
      <c r="E99" s="277"/>
      <c r="F99" s="277"/>
      <c r="G99" s="277"/>
      <c r="H99" s="288"/>
      <c r="I99" s="288"/>
      <c r="J99" s="289"/>
      <c r="K99" s="52" t="s">
        <v>59</v>
      </c>
      <c r="L99" s="66">
        <f>SUM('Memória de Cálculo'!J126:J126)</f>
        <v>114000</v>
      </c>
    </row>
    <row r="100" spans="1:12" ht="25.5" x14ac:dyDescent="0.2">
      <c r="A100" s="303"/>
      <c r="B100" s="208"/>
      <c r="C100" s="3" t="s">
        <v>153</v>
      </c>
      <c r="D100" s="42" t="s">
        <v>258</v>
      </c>
      <c r="E100" s="42" t="s">
        <v>258</v>
      </c>
      <c r="F100" s="42" t="s">
        <v>258</v>
      </c>
      <c r="G100" s="42" t="s">
        <v>258</v>
      </c>
      <c r="H100" s="288"/>
      <c r="I100" s="288"/>
      <c r="J100" s="289"/>
      <c r="K100" s="52" t="s">
        <v>62</v>
      </c>
      <c r="L100" s="66">
        <f>SUM('Memória de Cálculo'!J127:J128)</f>
        <v>3200</v>
      </c>
    </row>
    <row r="101" spans="1:12" ht="25.5" x14ac:dyDescent="0.2">
      <c r="A101" s="303"/>
      <c r="B101" s="208"/>
      <c r="C101" s="3" t="s">
        <v>154</v>
      </c>
      <c r="D101" s="42" t="s">
        <v>258</v>
      </c>
      <c r="E101" s="42" t="s">
        <v>258</v>
      </c>
      <c r="F101" s="42" t="s">
        <v>258</v>
      </c>
      <c r="G101" s="42" t="s">
        <v>258</v>
      </c>
      <c r="H101" s="288"/>
      <c r="I101" s="288"/>
      <c r="J101" s="289"/>
      <c r="K101" s="280" t="s">
        <v>63</v>
      </c>
      <c r="L101" s="281">
        <v>0</v>
      </c>
    </row>
    <row r="102" spans="1:12" s="20" customFormat="1" ht="25.5" x14ac:dyDescent="0.2">
      <c r="A102" s="303"/>
      <c r="B102" s="208"/>
      <c r="C102" s="71" t="s">
        <v>155</v>
      </c>
      <c r="D102" s="42" t="s">
        <v>258</v>
      </c>
      <c r="E102" s="42" t="s">
        <v>258</v>
      </c>
      <c r="F102" s="42" t="s">
        <v>258</v>
      </c>
      <c r="G102" s="42" t="s">
        <v>258</v>
      </c>
      <c r="H102" s="288"/>
      <c r="I102" s="288"/>
      <c r="J102" s="289"/>
      <c r="K102" s="280"/>
      <c r="L102" s="282"/>
    </row>
    <row r="103" spans="1:12" x14ac:dyDescent="0.2">
      <c r="A103" s="303"/>
      <c r="B103" s="208"/>
      <c r="C103" s="3" t="s">
        <v>31</v>
      </c>
      <c r="D103" s="42"/>
      <c r="E103" s="52"/>
      <c r="F103" s="42" t="s">
        <v>258</v>
      </c>
      <c r="G103" s="42" t="s">
        <v>258</v>
      </c>
      <c r="H103" s="288"/>
      <c r="I103" s="288"/>
      <c r="J103" s="289"/>
      <c r="K103" s="280" t="s">
        <v>64</v>
      </c>
      <c r="L103" s="281">
        <f>SUM(L98:L102)*0.07</f>
        <v>13244.000000000002</v>
      </c>
    </row>
    <row r="104" spans="1:12" x14ac:dyDescent="0.2">
      <c r="A104" s="303"/>
      <c r="B104" s="209"/>
      <c r="C104" s="3" t="s">
        <v>30</v>
      </c>
      <c r="D104" s="42"/>
      <c r="E104" s="42"/>
      <c r="F104" s="52"/>
      <c r="G104" s="42" t="s">
        <v>258</v>
      </c>
      <c r="H104" s="277"/>
      <c r="I104" s="277"/>
      <c r="J104" s="265"/>
      <c r="K104" s="280"/>
      <c r="L104" s="282"/>
    </row>
    <row r="105" spans="1:12" x14ac:dyDescent="0.2">
      <c r="A105" s="303"/>
      <c r="B105" s="55" t="s">
        <v>137</v>
      </c>
      <c r="C105" s="56"/>
      <c r="D105" s="57"/>
      <c r="E105" s="57"/>
      <c r="F105" s="57"/>
      <c r="G105" s="57"/>
      <c r="H105" s="57"/>
      <c r="I105" s="57"/>
      <c r="J105" s="57"/>
      <c r="K105" s="57"/>
      <c r="L105" s="67">
        <f>SUM(L98:L104)</f>
        <v>202444</v>
      </c>
    </row>
    <row r="106" spans="1:12" ht="25.5" customHeight="1" x14ac:dyDescent="0.2">
      <c r="A106" s="303"/>
      <c r="B106" s="275" t="s">
        <v>7</v>
      </c>
      <c r="C106" s="180" t="s">
        <v>165</v>
      </c>
      <c r="D106" s="264" t="s">
        <v>258</v>
      </c>
      <c r="E106" s="264" t="s">
        <v>258</v>
      </c>
      <c r="F106" s="264" t="s">
        <v>258</v>
      </c>
      <c r="G106" s="264" t="s">
        <v>258</v>
      </c>
      <c r="H106" s="245" t="s">
        <v>331</v>
      </c>
      <c r="I106" s="269" t="s">
        <v>257</v>
      </c>
      <c r="J106" s="221" t="s">
        <v>61</v>
      </c>
      <c r="K106" s="52" t="s">
        <v>59</v>
      </c>
      <c r="L106" s="66">
        <f>SUM('Memória de Cálculo'!J132:J132)</f>
        <v>60000</v>
      </c>
    </row>
    <row r="107" spans="1:12" x14ac:dyDescent="0.2">
      <c r="A107" s="303"/>
      <c r="B107" s="208"/>
      <c r="C107" s="263"/>
      <c r="D107" s="265"/>
      <c r="E107" s="265"/>
      <c r="F107" s="265"/>
      <c r="G107" s="265"/>
      <c r="H107" s="246"/>
      <c r="I107" s="270"/>
      <c r="J107" s="221"/>
      <c r="K107" s="42" t="s">
        <v>62</v>
      </c>
      <c r="L107" s="66">
        <f>SUM('Memória de Cálculo'!J133:J136)</f>
        <v>10950</v>
      </c>
    </row>
    <row r="108" spans="1:12" ht="25.5" x14ac:dyDescent="0.2">
      <c r="A108" s="303"/>
      <c r="B108" s="208"/>
      <c r="C108" s="273" t="s">
        <v>166</v>
      </c>
      <c r="D108" s="279" t="s">
        <v>259</v>
      </c>
      <c r="E108" s="279" t="s">
        <v>259</v>
      </c>
      <c r="F108" s="279" t="s">
        <v>259</v>
      </c>
      <c r="G108" s="279" t="s">
        <v>259</v>
      </c>
      <c r="H108" s="246"/>
      <c r="I108" s="270"/>
      <c r="J108" s="221"/>
      <c r="K108" s="69" t="s">
        <v>63</v>
      </c>
      <c r="L108" s="66">
        <f>SUM('Memória de Cálculo'!J137)</f>
        <v>43000</v>
      </c>
    </row>
    <row r="109" spans="1:12" x14ac:dyDescent="0.2">
      <c r="A109" s="303"/>
      <c r="B109" s="209"/>
      <c r="C109" s="273"/>
      <c r="D109" s="221"/>
      <c r="E109" s="221"/>
      <c r="F109" s="221"/>
      <c r="G109" s="221"/>
      <c r="H109" s="247"/>
      <c r="I109" s="271"/>
      <c r="J109" s="221"/>
      <c r="K109" s="52" t="s">
        <v>64</v>
      </c>
      <c r="L109" s="66">
        <f>SUM(L106:L108)*0.07</f>
        <v>7976.5000000000009</v>
      </c>
    </row>
    <row r="110" spans="1:12" x14ac:dyDescent="0.2">
      <c r="A110" s="303"/>
      <c r="B110" s="55" t="s">
        <v>137</v>
      </c>
      <c r="C110" s="56"/>
      <c r="D110" s="57"/>
      <c r="E110" s="57"/>
      <c r="F110" s="57"/>
      <c r="G110" s="57"/>
      <c r="H110" s="57"/>
      <c r="I110" s="57"/>
      <c r="J110" s="57"/>
      <c r="K110" s="57"/>
      <c r="L110" s="67">
        <f>SUM(L106:L109)</f>
        <v>121926.5</v>
      </c>
    </row>
    <row r="111" spans="1:12" ht="38.25" customHeight="1" x14ac:dyDescent="0.2">
      <c r="A111" s="303"/>
      <c r="B111" s="251" t="s">
        <v>261</v>
      </c>
      <c r="C111" s="3" t="s">
        <v>290</v>
      </c>
      <c r="D111" s="52"/>
      <c r="E111" s="42" t="s">
        <v>258</v>
      </c>
      <c r="F111" s="42" t="s">
        <v>258</v>
      </c>
      <c r="G111" s="42" t="s">
        <v>258</v>
      </c>
      <c r="H111" s="245" t="s">
        <v>331</v>
      </c>
      <c r="I111" s="266" t="s">
        <v>257</v>
      </c>
      <c r="J111" s="248" t="s">
        <v>61</v>
      </c>
      <c r="K111" s="52" t="s">
        <v>59</v>
      </c>
      <c r="L111" s="53">
        <f>SUM('Memória de Cálculo'!J141:J141)</f>
        <v>24000</v>
      </c>
    </row>
    <row r="112" spans="1:12" ht="38.25" x14ac:dyDescent="0.2">
      <c r="A112" s="303"/>
      <c r="B112" s="251"/>
      <c r="C112" s="3" t="s">
        <v>263</v>
      </c>
      <c r="D112" s="52"/>
      <c r="E112" s="42" t="s">
        <v>258</v>
      </c>
      <c r="F112" s="42" t="s">
        <v>258</v>
      </c>
      <c r="G112" s="42" t="s">
        <v>258</v>
      </c>
      <c r="H112" s="246"/>
      <c r="I112" s="267"/>
      <c r="J112" s="248"/>
      <c r="K112" s="52" t="s">
        <v>62</v>
      </c>
      <c r="L112" s="53">
        <f>SUM('Memória de Cálculo'!J142:J143)</f>
        <v>9400</v>
      </c>
    </row>
    <row r="113" spans="1:12" ht="25.5" x14ac:dyDescent="0.2">
      <c r="A113" s="303"/>
      <c r="B113" s="251"/>
      <c r="C113" s="3" t="s">
        <v>264</v>
      </c>
      <c r="D113" s="52"/>
      <c r="E113" s="42"/>
      <c r="F113" s="42" t="s">
        <v>258</v>
      </c>
      <c r="G113" s="42" t="s">
        <v>258</v>
      </c>
      <c r="H113" s="246"/>
      <c r="I113" s="267"/>
      <c r="J113" s="248"/>
      <c r="K113" s="52" t="s">
        <v>63</v>
      </c>
      <c r="L113" s="53">
        <f>SUM('Memória de Cálculo'!J144)</f>
        <v>0</v>
      </c>
    </row>
    <row r="114" spans="1:12" ht="38.25" customHeight="1" x14ac:dyDescent="0.2">
      <c r="A114" s="303"/>
      <c r="B114" s="251"/>
      <c r="C114" s="180" t="s">
        <v>291</v>
      </c>
      <c r="D114" s="301"/>
      <c r="E114" s="284" t="s">
        <v>258</v>
      </c>
      <c r="F114" s="284" t="s">
        <v>258</v>
      </c>
      <c r="G114" s="284" t="s">
        <v>258</v>
      </c>
      <c r="H114" s="246"/>
      <c r="I114" s="267"/>
      <c r="J114" s="248"/>
      <c r="K114" s="42" t="s">
        <v>60</v>
      </c>
      <c r="L114" s="53">
        <f>SUM('Memória de Cálculo'!J145)</f>
        <v>0</v>
      </c>
    </row>
    <row r="115" spans="1:12" x14ac:dyDescent="0.2">
      <c r="A115" s="303"/>
      <c r="B115" s="251"/>
      <c r="C115" s="300"/>
      <c r="D115" s="246"/>
      <c r="E115" s="270"/>
      <c r="F115" s="270"/>
      <c r="G115" s="270"/>
      <c r="H115" s="246"/>
      <c r="I115" s="267"/>
      <c r="J115" s="248"/>
      <c r="K115" s="130" t="s">
        <v>294</v>
      </c>
      <c r="L115" s="53">
        <f>SUM('Memória de Cálculo'!J146)</f>
        <v>20000</v>
      </c>
    </row>
    <row r="116" spans="1:12" ht="25.5" x14ac:dyDescent="0.2">
      <c r="A116" s="303"/>
      <c r="B116" s="251"/>
      <c r="C116" s="300"/>
      <c r="D116" s="246"/>
      <c r="E116" s="270"/>
      <c r="F116" s="270"/>
      <c r="G116" s="270"/>
      <c r="H116" s="246"/>
      <c r="I116" s="267"/>
      <c r="J116" s="248"/>
      <c r="K116" s="130" t="s">
        <v>296</v>
      </c>
      <c r="L116" s="53">
        <f>SUM('Memória de Cálculo'!J147)</f>
        <v>20000</v>
      </c>
    </row>
    <row r="117" spans="1:12" x14ac:dyDescent="0.2">
      <c r="A117" s="303"/>
      <c r="B117" s="251"/>
      <c r="C117" s="263"/>
      <c r="D117" s="247"/>
      <c r="E117" s="271"/>
      <c r="F117" s="271"/>
      <c r="G117" s="271"/>
      <c r="H117" s="246"/>
      <c r="I117" s="267"/>
      <c r="J117" s="248"/>
      <c r="K117" s="130" t="s">
        <v>295</v>
      </c>
      <c r="L117" s="53">
        <f>SUM('Memória de Cálculo'!J148)</f>
        <v>10000</v>
      </c>
    </row>
    <row r="118" spans="1:12" x14ac:dyDescent="0.2">
      <c r="A118" s="303"/>
      <c r="B118" s="251"/>
      <c r="C118" s="180" t="s">
        <v>292</v>
      </c>
      <c r="D118" s="301"/>
      <c r="E118" s="284" t="s">
        <v>258</v>
      </c>
      <c r="F118" s="284" t="s">
        <v>258</v>
      </c>
      <c r="G118" s="284" t="s">
        <v>258</v>
      </c>
      <c r="H118" s="246"/>
      <c r="I118" s="267"/>
      <c r="J118" s="248"/>
      <c r="K118" s="42" t="s">
        <v>65</v>
      </c>
      <c r="L118" s="53">
        <f>SUM('Memória de Cálculo'!J149)</f>
        <v>0</v>
      </c>
    </row>
    <row r="119" spans="1:12" ht="25.5" x14ac:dyDescent="0.2">
      <c r="A119" s="303"/>
      <c r="B119" s="251"/>
      <c r="C119" s="300"/>
      <c r="D119" s="246"/>
      <c r="E119" s="270"/>
      <c r="F119" s="270"/>
      <c r="G119" s="270"/>
      <c r="H119" s="246"/>
      <c r="I119" s="267"/>
      <c r="J119" s="248"/>
      <c r="K119" s="130" t="s">
        <v>301</v>
      </c>
      <c r="L119" s="53">
        <f>SUM('Memória de Cálculo'!J150)</f>
        <v>15000</v>
      </c>
    </row>
    <row r="120" spans="1:12" ht="25.5" x14ac:dyDescent="0.2">
      <c r="A120" s="303"/>
      <c r="B120" s="251"/>
      <c r="C120" s="300"/>
      <c r="D120" s="246"/>
      <c r="E120" s="270"/>
      <c r="F120" s="270"/>
      <c r="G120" s="270"/>
      <c r="H120" s="246"/>
      <c r="I120" s="267"/>
      <c r="J120" s="248"/>
      <c r="K120" s="130" t="s">
        <v>302</v>
      </c>
      <c r="L120" s="53">
        <f>SUM('Memória de Cálculo'!J151)</f>
        <v>10000</v>
      </c>
    </row>
    <row r="121" spans="1:12" ht="25.5" x14ac:dyDescent="0.2">
      <c r="A121" s="303"/>
      <c r="B121" s="251"/>
      <c r="C121" s="300"/>
      <c r="D121" s="246"/>
      <c r="E121" s="270"/>
      <c r="F121" s="270"/>
      <c r="G121" s="270"/>
      <c r="H121" s="246"/>
      <c r="I121" s="267"/>
      <c r="J121" s="248"/>
      <c r="K121" s="130" t="s">
        <v>303</v>
      </c>
      <c r="L121" s="53">
        <f>SUM('Memória de Cálculo'!J152)</f>
        <v>10000</v>
      </c>
    </row>
    <row r="122" spans="1:12" ht="25.5" x14ac:dyDescent="0.2">
      <c r="A122" s="303"/>
      <c r="B122" s="251"/>
      <c r="C122" s="3" t="s">
        <v>293</v>
      </c>
      <c r="D122" s="42"/>
      <c r="E122" s="42" t="s">
        <v>258</v>
      </c>
      <c r="F122" s="42" t="s">
        <v>258</v>
      </c>
      <c r="G122" s="42" t="s">
        <v>258</v>
      </c>
      <c r="H122" s="247"/>
      <c r="I122" s="268"/>
      <c r="J122" s="248"/>
      <c r="K122" s="52" t="s">
        <v>64</v>
      </c>
      <c r="L122" s="53">
        <f>SUM(L111:L121)*0.07</f>
        <v>8288</v>
      </c>
    </row>
    <row r="123" spans="1:12" x14ac:dyDescent="0.2">
      <c r="A123" s="303"/>
      <c r="B123" s="55" t="s">
        <v>137</v>
      </c>
      <c r="C123" s="56"/>
      <c r="D123" s="57"/>
      <c r="E123" s="57"/>
      <c r="F123" s="57"/>
      <c r="G123" s="57"/>
      <c r="H123" s="57"/>
      <c r="I123" s="57"/>
      <c r="J123" s="57"/>
      <c r="K123" s="57"/>
      <c r="L123" s="59">
        <f>SUM(L111:L122)</f>
        <v>126688</v>
      </c>
    </row>
    <row r="124" spans="1:12" x14ac:dyDescent="0.2">
      <c r="A124" s="304"/>
      <c r="B124" s="61" t="s">
        <v>72</v>
      </c>
      <c r="C124" s="62"/>
      <c r="D124" s="63"/>
      <c r="E124" s="63"/>
      <c r="F124" s="63"/>
      <c r="G124" s="63"/>
      <c r="H124" s="63"/>
      <c r="I124" s="64"/>
      <c r="J124" s="64"/>
      <c r="K124" s="64"/>
      <c r="L124" s="73">
        <f>SUM(L110,L105,L123)</f>
        <v>451058.5</v>
      </c>
    </row>
    <row r="125" spans="1:12" x14ac:dyDescent="0.2">
      <c r="A125" s="225" t="s">
        <v>94</v>
      </c>
      <c r="B125" s="226"/>
      <c r="C125" s="226"/>
      <c r="D125" s="226"/>
      <c r="E125" s="226"/>
      <c r="F125" s="226"/>
      <c r="G125" s="226"/>
      <c r="H125" s="226"/>
      <c r="I125" s="226"/>
      <c r="J125" s="226"/>
      <c r="K125" s="227"/>
      <c r="L125" s="74">
        <f>SUM(L9:L11,L14:L16,L19:L21,L111:L121,L24:L26,L29:L31,L34:L37,,,,,L40:L41,L44:L46,L52:L54,L57:L59,L62:L64,L67:L69,L72:L74,L80:L82,L85:L87,L90:L92,L98:L102,L106:L108)</f>
        <v>853357.6</v>
      </c>
    </row>
    <row r="126" spans="1:12" x14ac:dyDescent="0.2">
      <c r="A126" s="194" t="s">
        <v>95</v>
      </c>
      <c r="B126" s="195"/>
      <c r="C126" s="195"/>
      <c r="D126" s="195"/>
      <c r="E126" s="195"/>
      <c r="F126" s="195"/>
      <c r="G126" s="195"/>
      <c r="H126" s="195"/>
      <c r="I126" s="195"/>
      <c r="J126" s="195"/>
      <c r="K126" s="196"/>
      <c r="L126" s="75">
        <f>SUM(L12,L17,L22,L122,L27,L32,L38,L42,L47,L55,L60,L65,L70,L75,L83,L88,L93,L103,L109)</f>
        <v>59735.032000000007</v>
      </c>
    </row>
    <row r="127" spans="1:12" x14ac:dyDescent="0.2">
      <c r="A127" s="157" t="s">
        <v>96</v>
      </c>
      <c r="B127" s="158"/>
      <c r="C127" s="158"/>
      <c r="D127" s="158"/>
      <c r="E127" s="158"/>
      <c r="F127" s="158"/>
      <c r="G127" s="158"/>
      <c r="H127" s="158"/>
      <c r="I127" s="158"/>
      <c r="J127" s="158"/>
      <c r="K127" s="159"/>
      <c r="L127" s="128">
        <f>SUM(L125:L126)</f>
        <v>913092.63199999998</v>
      </c>
    </row>
  </sheetData>
  <mergeCells count="247">
    <mergeCell ref="C106:C107"/>
    <mergeCell ref="D106:D107"/>
    <mergeCell ref="A9:A33"/>
    <mergeCell ref="A34:A49"/>
    <mergeCell ref="G80:G81"/>
    <mergeCell ref="C85:C86"/>
    <mergeCell ref="D85:D86"/>
    <mergeCell ref="E85:E86"/>
    <mergeCell ref="F85:F86"/>
    <mergeCell ref="G85:G86"/>
    <mergeCell ref="G82:G83"/>
    <mergeCell ref="A98:A124"/>
    <mergeCell ref="F118:F121"/>
    <mergeCell ref="G114:G117"/>
    <mergeCell ref="G118:G121"/>
    <mergeCell ref="C36:C37"/>
    <mergeCell ref="D36:D37"/>
    <mergeCell ref="E36:E37"/>
    <mergeCell ref="F36:F37"/>
    <mergeCell ref="G36:G37"/>
    <mergeCell ref="C114:C117"/>
    <mergeCell ref="D114:D117"/>
    <mergeCell ref="E114:E117"/>
    <mergeCell ref="F114:F117"/>
    <mergeCell ref="C118:C121"/>
    <mergeCell ref="D118:D121"/>
    <mergeCell ref="E118:E121"/>
    <mergeCell ref="C52:C53"/>
    <mergeCell ref="D52:D53"/>
    <mergeCell ref="E52:E53"/>
    <mergeCell ref="F52:F53"/>
    <mergeCell ref="G52:G53"/>
    <mergeCell ref="C57:C58"/>
    <mergeCell ref="D57:D58"/>
    <mergeCell ref="E57:E58"/>
    <mergeCell ref="F57:F58"/>
    <mergeCell ref="G57:G58"/>
    <mergeCell ref="I67:I70"/>
    <mergeCell ref="I72:I75"/>
    <mergeCell ref="I80:I83"/>
    <mergeCell ref="A50:A51"/>
    <mergeCell ref="B50:B51"/>
    <mergeCell ref="C50:C51"/>
    <mergeCell ref="D50:G50"/>
    <mergeCell ref="C78:C79"/>
    <mergeCell ref="D78:G78"/>
    <mergeCell ref="B72:B75"/>
    <mergeCell ref="B67:B70"/>
    <mergeCell ref="E64:E65"/>
    <mergeCell ref="F64:F65"/>
    <mergeCell ref="H50:H51"/>
    <mergeCell ref="H52:H55"/>
    <mergeCell ref="H57:H60"/>
    <mergeCell ref="F67:F69"/>
    <mergeCell ref="G67:G69"/>
    <mergeCell ref="C67:C69"/>
    <mergeCell ref="C72:C75"/>
    <mergeCell ref="D72:D75"/>
    <mergeCell ref="E72:E75"/>
    <mergeCell ref="F72:F75"/>
    <mergeCell ref="G72:G75"/>
    <mergeCell ref="L96:L97"/>
    <mergeCell ref="G98:G99"/>
    <mergeCell ref="I90:I93"/>
    <mergeCell ref="J98:J104"/>
    <mergeCell ref="I98:I104"/>
    <mergeCell ref="I106:I109"/>
    <mergeCell ref="A125:K125"/>
    <mergeCell ref="A126:K126"/>
    <mergeCell ref="A127:K127"/>
    <mergeCell ref="L101:L102"/>
    <mergeCell ref="K103:K104"/>
    <mergeCell ref="L103:L104"/>
    <mergeCell ref="B106:B109"/>
    <mergeCell ref="J106:J109"/>
    <mergeCell ref="K101:K102"/>
    <mergeCell ref="C108:C109"/>
    <mergeCell ref="G108:G109"/>
    <mergeCell ref="H106:H109"/>
    <mergeCell ref="H90:H93"/>
    <mergeCell ref="H98:H104"/>
    <mergeCell ref="E106:E107"/>
    <mergeCell ref="F106:F107"/>
    <mergeCell ref="G106:G107"/>
    <mergeCell ref="C90:C91"/>
    <mergeCell ref="A96:A97"/>
    <mergeCell ref="B96:B97"/>
    <mergeCell ref="C96:C97"/>
    <mergeCell ref="D96:G96"/>
    <mergeCell ref="H96:H97"/>
    <mergeCell ref="I96:I97"/>
    <mergeCell ref="B85:B88"/>
    <mergeCell ref="J85:J88"/>
    <mergeCell ref="K86:K87"/>
    <mergeCell ref="I85:I88"/>
    <mergeCell ref="J96:J97"/>
    <mergeCell ref="K96:K97"/>
    <mergeCell ref="H85:H88"/>
    <mergeCell ref="D90:D91"/>
    <mergeCell ref="E90:E91"/>
    <mergeCell ref="F90:F91"/>
    <mergeCell ref="G90:G91"/>
    <mergeCell ref="J78:J79"/>
    <mergeCell ref="K78:K79"/>
    <mergeCell ref="H78:H79"/>
    <mergeCell ref="I78:I79"/>
    <mergeCell ref="C80:C81"/>
    <mergeCell ref="H80:H83"/>
    <mergeCell ref="L78:L79"/>
    <mergeCell ref="A80:A95"/>
    <mergeCell ref="B80:B83"/>
    <mergeCell ref="J80:J83"/>
    <mergeCell ref="C82:C83"/>
    <mergeCell ref="D82:D83"/>
    <mergeCell ref="E82:E83"/>
    <mergeCell ref="F82:F83"/>
    <mergeCell ref="A78:A79"/>
    <mergeCell ref="B78:B79"/>
    <mergeCell ref="L86:L87"/>
    <mergeCell ref="B90:B93"/>
    <mergeCell ref="J90:J93"/>
    <mergeCell ref="K91:K92"/>
    <mergeCell ref="L91:L92"/>
    <mergeCell ref="D80:D81"/>
    <mergeCell ref="E80:E81"/>
    <mergeCell ref="F80:F81"/>
    <mergeCell ref="J50:J51"/>
    <mergeCell ref="K50:K51"/>
    <mergeCell ref="L50:L51"/>
    <mergeCell ref="A52:A77"/>
    <mergeCell ref="B52:B55"/>
    <mergeCell ref="J52:J55"/>
    <mergeCell ref="B57:B60"/>
    <mergeCell ref="J57:J60"/>
    <mergeCell ref="B62:B65"/>
    <mergeCell ref="J62:J65"/>
    <mergeCell ref="I50:I51"/>
    <mergeCell ref="J72:J75"/>
    <mergeCell ref="J67:J70"/>
    <mergeCell ref="H62:H65"/>
    <mergeCell ref="H67:H70"/>
    <mergeCell ref="C64:C65"/>
    <mergeCell ref="D64:D65"/>
    <mergeCell ref="G64:G65"/>
    <mergeCell ref="H72:H75"/>
    <mergeCell ref="D67:D69"/>
    <mergeCell ref="E67:E69"/>
    <mergeCell ref="I52:I55"/>
    <mergeCell ref="I57:I60"/>
    <mergeCell ref="I62:I65"/>
    <mergeCell ref="L30:L31"/>
    <mergeCell ref="B34:B38"/>
    <mergeCell ref="J34:J38"/>
    <mergeCell ref="B40:B42"/>
    <mergeCell ref="J40:J42"/>
    <mergeCell ref="B44:B47"/>
    <mergeCell ref="J44:J47"/>
    <mergeCell ref="K45:K46"/>
    <mergeCell ref="L45:L46"/>
    <mergeCell ref="I29:I32"/>
    <mergeCell ref="H44:H47"/>
    <mergeCell ref="I34:I38"/>
    <mergeCell ref="I40:I42"/>
    <mergeCell ref="I44:I47"/>
    <mergeCell ref="H34:H38"/>
    <mergeCell ref="H40:H42"/>
    <mergeCell ref="K30:K31"/>
    <mergeCell ref="C40:C41"/>
    <mergeCell ref="G44:G45"/>
    <mergeCell ref="F44:F45"/>
    <mergeCell ref="E44:E45"/>
    <mergeCell ref="D44:D45"/>
    <mergeCell ref="C44:C45"/>
    <mergeCell ref="B111:B122"/>
    <mergeCell ref="C29:C31"/>
    <mergeCell ref="D29:D31"/>
    <mergeCell ref="E29:E31"/>
    <mergeCell ref="J111:J122"/>
    <mergeCell ref="G20:G22"/>
    <mergeCell ref="H14:H17"/>
    <mergeCell ref="H29:H32"/>
    <mergeCell ref="B98:B104"/>
    <mergeCell ref="C98:C99"/>
    <mergeCell ref="D98:D99"/>
    <mergeCell ref="E98:E99"/>
    <mergeCell ref="F98:F99"/>
    <mergeCell ref="E108:E109"/>
    <mergeCell ref="F108:F109"/>
    <mergeCell ref="D108:D109"/>
    <mergeCell ref="I19:I22"/>
    <mergeCell ref="I111:I122"/>
    <mergeCell ref="I24:I27"/>
    <mergeCell ref="B29:B32"/>
    <mergeCell ref="J29:J32"/>
    <mergeCell ref="B24:B27"/>
    <mergeCell ref="H19:H22"/>
    <mergeCell ref="H111:H122"/>
    <mergeCell ref="J9:J12"/>
    <mergeCell ref="J14:J17"/>
    <mergeCell ref="F29:F31"/>
    <mergeCell ref="G29:G31"/>
    <mergeCell ref="F40:F41"/>
    <mergeCell ref="G40:G41"/>
    <mergeCell ref="J24:J27"/>
    <mergeCell ref="I9:I12"/>
    <mergeCell ref="I14:I17"/>
    <mergeCell ref="H9:H12"/>
    <mergeCell ref="J19:J22"/>
    <mergeCell ref="H24:H27"/>
    <mergeCell ref="F9:F12"/>
    <mergeCell ref="G9:G12"/>
    <mergeCell ref="F14:F17"/>
    <mergeCell ref="G14:G17"/>
    <mergeCell ref="F24:F27"/>
    <mergeCell ref="G24:G27"/>
    <mergeCell ref="F20:F22"/>
    <mergeCell ref="A7:A8"/>
    <mergeCell ref="B7:B8"/>
    <mergeCell ref="C7:C8"/>
    <mergeCell ref="D7:G7"/>
    <mergeCell ref="H7:H8"/>
    <mergeCell ref="B9:B12"/>
    <mergeCell ref="B19:B22"/>
    <mergeCell ref="D40:D41"/>
    <mergeCell ref="E40:E41"/>
    <mergeCell ref="B14:B17"/>
    <mergeCell ref="C9:C12"/>
    <mergeCell ref="D9:D12"/>
    <mergeCell ref="E9:E12"/>
    <mergeCell ref="D14:D17"/>
    <mergeCell ref="E14:E17"/>
    <mergeCell ref="C14:C17"/>
    <mergeCell ref="C24:C27"/>
    <mergeCell ref="D24:D27"/>
    <mergeCell ref="E24:E27"/>
    <mergeCell ref="E20:E22"/>
    <mergeCell ref="C20:C22"/>
    <mergeCell ref="D20:D22"/>
    <mergeCell ref="I7:I8"/>
    <mergeCell ref="J7:J8"/>
    <mergeCell ref="K7:K8"/>
    <mergeCell ref="L7:L8"/>
    <mergeCell ref="B2:L2"/>
    <mergeCell ref="B3:L3"/>
    <mergeCell ref="B4:L4"/>
    <mergeCell ref="B5:L5"/>
    <mergeCell ref="B6:L6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74" orientation="landscape" r:id="rId1"/>
  <headerFooter alignWithMargins="0"/>
  <rowBreaks count="4" manualBreakCount="4">
    <brk id="33" max="16383" man="1"/>
    <brk id="49" max="16383" man="1"/>
    <brk id="77" max="16383" man="1"/>
    <brk id="95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Normal="100" zoomScaleSheetLayoutView="100" workbookViewId="0">
      <selection activeCell="C18" sqref="C31:C32"/>
    </sheetView>
  </sheetViews>
  <sheetFormatPr defaultColWidth="8.85546875" defaultRowHeight="12.75" x14ac:dyDescent="0.2"/>
  <cols>
    <col min="1" max="1" width="32.42578125" style="76" customWidth="1"/>
    <col min="2" max="2" width="14.85546875" style="1" customWidth="1"/>
    <col min="3" max="3" width="16.140625" style="1" customWidth="1"/>
    <col min="4" max="4" width="35.85546875" style="16" customWidth="1"/>
    <col min="5" max="5" width="16" style="16" customWidth="1"/>
    <col min="6" max="6" width="15.140625" style="77" bestFit="1" customWidth="1"/>
    <col min="7" max="7" width="14" style="77" bestFit="1" customWidth="1"/>
    <col min="8" max="8" width="12.85546875" style="77" bestFit="1" customWidth="1"/>
    <col min="10" max="10" width="43.42578125" customWidth="1"/>
    <col min="12" max="12" width="14" bestFit="1" customWidth="1"/>
  </cols>
  <sheetData>
    <row r="1" spans="1:12" x14ac:dyDescent="0.2">
      <c r="A1" s="356" t="s">
        <v>347</v>
      </c>
      <c r="B1" s="356"/>
      <c r="C1" s="356"/>
      <c r="D1" s="356"/>
      <c r="E1" s="356"/>
      <c r="F1" s="356"/>
      <c r="G1" s="356"/>
      <c r="H1" s="356"/>
    </row>
    <row r="2" spans="1:12" x14ac:dyDescent="0.2">
      <c r="D2" s="155"/>
      <c r="E2" s="155"/>
    </row>
    <row r="3" spans="1:12" ht="12.75" customHeight="1" x14ac:dyDescent="0.2">
      <c r="A3" s="322" t="s">
        <v>75</v>
      </c>
      <c r="B3" s="322" t="s">
        <v>76</v>
      </c>
      <c r="C3" s="322" t="s">
        <v>109</v>
      </c>
      <c r="D3" s="322" t="s">
        <v>77</v>
      </c>
      <c r="E3" s="322" t="s">
        <v>56</v>
      </c>
      <c r="F3" s="322" t="s">
        <v>78</v>
      </c>
      <c r="G3" s="322" t="s">
        <v>79</v>
      </c>
      <c r="H3" s="322" t="s">
        <v>57</v>
      </c>
    </row>
    <row r="4" spans="1:12" x14ac:dyDescent="0.2">
      <c r="A4" s="322"/>
      <c r="B4" s="322"/>
      <c r="C4" s="322"/>
      <c r="D4" s="322"/>
      <c r="E4" s="322"/>
      <c r="F4" s="322"/>
      <c r="G4" s="322"/>
      <c r="H4" s="322"/>
    </row>
    <row r="5" spans="1:12" ht="30.75" customHeight="1" x14ac:dyDescent="0.2">
      <c r="A5" s="327" t="s">
        <v>343</v>
      </c>
      <c r="B5" s="301" t="s">
        <v>331</v>
      </c>
      <c r="C5" s="284" t="s">
        <v>61</v>
      </c>
      <c r="D5" s="122" t="s">
        <v>59</v>
      </c>
      <c r="E5" s="92">
        <f>SUM('Memória de Cálculo'!G5,'Memória de Cálculo'!G11,'Memória de Cálculo'!G17,'Memória de Cálculo'!G24,'Memória de Cálculo'!G31,'Memória de Cálculo'!G37,'Memória de Cálculo'!G46,'Memória de Cálculo'!G55)</f>
        <v>393400</v>
      </c>
      <c r="F5" s="92">
        <f>SUM('Memória de Cálculo'!H5,'Memória de Cálculo'!H11,'Memória de Cálculo'!H17,'Memória de Cálculo'!H24,'Memória de Cálculo'!H31,'Memória de Cálculo'!H37,'Memória de Cálculo'!H46,'Memória de Cálculo'!H55)</f>
        <v>194300</v>
      </c>
      <c r="G5" s="92">
        <f>SUM('Memória de Cálculo'!I5,'Memória de Cálculo'!I11,'Memória de Cálculo'!I17,'Memória de Cálculo'!I24,'Memória de Cálculo'!I31,'Memória de Cálculo'!I37,'Memória de Cálculo'!I46,'Memória de Cálculo'!I55)</f>
        <v>134800</v>
      </c>
      <c r="H5" s="92">
        <f>SUM('Memória de Cálculo'!J5,'Memória de Cálculo'!J11,'Memória de Cálculo'!J17,'Memória de Cálculo'!J24,'Memória de Cálculo'!J31,'Memória de Cálculo'!J37,'Memória de Cálculo'!J46,'Memória de Cálculo'!J55)</f>
        <v>64300</v>
      </c>
    </row>
    <row r="6" spans="1:12" ht="15" customHeight="1" x14ac:dyDescent="0.2">
      <c r="A6" s="327"/>
      <c r="B6" s="323"/>
      <c r="C6" s="270"/>
      <c r="D6" s="104" t="s">
        <v>62</v>
      </c>
      <c r="E6" s="92">
        <f>SUM('Memória de Cálculo'!G6:G7,'Memória de Cálculo'!G12:G13,'Memória de Cálculo'!G18:G19,'Memória de Cálculo'!G25:G26,'Memória de Cálculo'!G32:G33,'Memória de Cálculo'!G38:G41,'Memória de Cálculo'!G47:G50,'Memória de Cálculo'!G56:G59)</f>
        <v>69940</v>
      </c>
      <c r="F6" s="92">
        <f>SUM('Memória de Cálculo'!H6:H7,'Memória de Cálculo'!H12:H13,'Memória de Cálculo'!H18:H19,'Memória de Cálculo'!H25:H26,'Memória de Cálculo'!H32:H33,'Memória de Cálculo'!H38:H41,'Memória de Cálculo'!H47:H50,'Memória de Cálculo'!H56:H59)</f>
        <v>41964</v>
      </c>
      <c r="G6" s="92">
        <f>SUM('Memória de Cálculo'!I6:I7,'Memória de Cálculo'!I12:I13,'Memória de Cálculo'!I18:I19,'Memória de Cálculo'!I25:I26,'Memória de Cálculo'!I32:I33,'Memória de Cálculo'!I38:I41,'Memória de Cálculo'!I47:I50,'Memória de Cálculo'!I56:I59)</f>
        <v>22872</v>
      </c>
      <c r="H6" s="92">
        <f>SUM('Memória de Cálculo'!J6:J7,'Memória de Cálculo'!J12:J13,'Memória de Cálculo'!J18:J19,'Memória de Cálculo'!J25:J26,'Memória de Cálculo'!J32:J33,'Memória de Cálculo'!J38:J41,'Memória de Cálculo'!J47:J50,'Memória de Cálculo'!J56:J59)</f>
        <v>5104</v>
      </c>
    </row>
    <row r="7" spans="1:12" ht="25.5" x14ac:dyDescent="0.2">
      <c r="A7" s="327"/>
      <c r="B7" s="323"/>
      <c r="C7" s="270"/>
      <c r="D7" s="104" t="s">
        <v>63</v>
      </c>
      <c r="E7" s="92">
        <f>SUM('Memória de Cálculo'!G20,'Memória de Cálculo'!G27,'Memória de Cálculo'!G42)</f>
        <v>165000</v>
      </c>
      <c r="F7" s="92">
        <f>SUM('Memória de Cálculo'!H20,'Memória de Cálculo'!H27,'Memória de Cálculo'!H42)</f>
        <v>97000</v>
      </c>
      <c r="G7" s="92">
        <f>SUM('Memória de Cálculo'!I20,'Memória de Cálculo'!I27,'Memória de Cálculo'!I42)</f>
        <v>54500</v>
      </c>
      <c r="H7" s="92">
        <f>SUM('Memória de Cálculo'!J20,'Memória de Cálculo'!J27,'Memória de Cálculo'!J42)</f>
        <v>13500</v>
      </c>
    </row>
    <row r="8" spans="1:12" ht="25.5" x14ac:dyDescent="0.2">
      <c r="A8" s="327"/>
      <c r="B8" s="323"/>
      <c r="C8" s="270"/>
      <c r="D8" s="145" t="s">
        <v>321</v>
      </c>
      <c r="E8" s="92">
        <f>SUM('Memória de Cálculo'!G51)</f>
        <v>50000</v>
      </c>
      <c r="F8" s="92">
        <f>SUM('Memória de Cálculo'!H51)</f>
        <v>30000</v>
      </c>
      <c r="G8" s="92">
        <f>SUM('Memória de Cálculo'!I51)</f>
        <v>10000</v>
      </c>
      <c r="H8" s="92">
        <f>SUM('Memória de Cálculo'!J51)</f>
        <v>10000</v>
      </c>
    </row>
    <row r="9" spans="1:12" ht="15.75" customHeight="1" x14ac:dyDescent="0.2">
      <c r="A9" s="327"/>
      <c r="B9" s="324"/>
      <c r="C9" s="271"/>
      <c r="D9" s="104" t="s">
        <v>64</v>
      </c>
      <c r="E9" s="92">
        <f>SUM(E5:E8)*0.07</f>
        <v>47483.8</v>
      </c>
      <c r="F9" s="92">
        <f t="shared" ref="F9:H9" si="0">SUM(F5:F8)*0.07</f>
        <v>25428.480000000003</v>
      </c>
      <c r="G9" s="92">
        <f t="shared" si="0"/>
        <v>15552.04</v>
      </c>
      <c r="H9" s="92">
        <f t="shared" si="0"/>
        <v>6503.2800000000007</v>
      </c>
    </row>
    <row r="10" spans="1:12" ht="13.5" thickBot="1" x14ac:dyDescent="0.25">
      <c r="A10" s="319" t="s">
        <v>80</v>
      </c>
      <c r="B10" s="320"/>
      <c r="C10" s="320"/>
      <c r="D10" s="321"/>
      <c r="E10" s="126">
        <f>SUM(E5:E9)</f>
        <v>725823.8</v>
      </c>
      <c r="F10" s="126">
        <f>SUM(F5:F9)</f>
        <v>388692.47999999998</v>
      </c>
      <c r="G10" s="126">
        <f>SUM(G5:G9)</f>
        <v>237724.04</v>
      </c>
      <c r="H10" s="126">
        <f>SUM(H5:H9)</f>
        <v>99407.28</v>
      </c>
    </row>
    <row r="11" spans="1:12" ht="26.25" thickTop="1" x14ac:dyDescent="0.2">
      <c r="A11" s="323" t="s">
        <v>344</v>
      </c>
      <c r="B11" s="246" t="s">
        <v>331</v>
      </c>
      <c r="C11" s="270" t="s">
        <v>61</v>
      </c>
      <c r="D11" s="104" t="s">
        <v>32</v>
      </c>
      <c r="E11" s="93">
        <f>SUM('Memória de Cálculo'!G64,'Memória de Cálculo'!G73,'Memória de Cálculo'!G80,'Memória de Cálculo'!G89,'Memória de Cálculo'!G98)</f>
        <v>402000</v>
      </c>
      <c r="F11" s="93">
        <f>SUM('Memória de Cálculo'!H64,'Memória de Cálculo'!H73,'Memória de Cálculo'!H80,'Memória de Cálculo'!H89,'Memória de Cálculo'!H98)</f>
        <v>201000</v>
      </c>
      <c r="G11" s="93">
        <f>SUM('Memória de Cálculo'!I64,'Memória de Cálculo'!I73,'Memória de Cálculo'!I80,'Memória de Cálculo'!I89,'Memória de Cálculo'!I98)</f>
        <v>120600</v>
      </c>
      <c r="H11" s="93">
        <f>SUM('Memória de Cálculo'!J64,'Memória de Cálculo'!J73,'Memória de Cálculo'!J80,'Memória de Cálculo'!J89,'Memória de Cálculo'!J98)</f>
        <v>80400</v>
      </c>
    </row>
    <row r="12" spans="1:12" ht="16.5" customHeight="1" x14ac:dyDescent="0.2">
      <c r="A12" s="323"/>
      <c r="B12" s="323"/>
      <c r="C12" s="270"/>
      <c r="D12" s="104" t="s">
        <v>62</v>
      </c>
      <c r="E12" s="92">
        <f>SUM('Memória de Cálculo'!G65:G68,'Memória de Cálculo'!G74:G75,'Memória de Cálculo'!G81:G84,'Memória de Cálculo'!G90:G93,'Memória de Cálculo'!G99:G100)</f>
        <v>194300</v>
      </c>
      <c r="F12" s="92">
        <f>SUM('Memória de Cálculo'!H65:H68,'Memória de Cálculo'!H74:H75,'Memória de Cálculo'!H81:H84,'Memória de Cálculo'!H90:H93,'Memória de Cálculo'!H99:H100)</f>
        <v>97150</v>
      </c>
      <c r="G12" s="92">
        <f>SUM('Memória de Cálculo'!I65:I68,'Memória de Cálculo'!I74:I75,'Memória de Cálculo'!I81:I84,'Memória de Cálculo'!I90:I93,'Memória de Cálculo'!I99:I100)</f>
        <v>58290</v>
      </c>
      <c r="H12" s="92">
        <f>SUM('Memória de Cálculo'!J65:J68,'Memória de Cálculo'!J74:J75,'Memória de Cálculo'!J81:J84,'Memória de Cálculo'!J90:J93,'Memória de Cálculo'!J99:J100)</f>
        <v>38860</v>
      </c>
    </row>
    <row r="13" spans="1:12" ht="25.5" x14ac:dyDescent="0.2">
      <c r="A13" s="323"/>
      <c r="B13" s="323"/>
      <c r="C13" s="270"/>
      <c r="D13" s="104" t="s">
        <v>63</v>
      </c>
      <c r="E13" s="92">
        <f>SUM('Memória de Cálculo'!G69,'Memória de Cálculo'!G76,'Memória de Cálculo'!G85,'Memória de Cálculo'!G94,'Memória de Cálculo'!G101)</f>
        <v>876218</v>
      </c>
      <c r="F13" s="92">
        <f>SUM('Memória de Cálculo'!H69,'Memória de Cálculo'!H76,'Memória de Cálculo'!H85,'Memória de Cálculo'!H94,'Memória de Cálculo'!H101)</f>
        <v>438109</v>
      </c>
      <c r="G13" s="92">
        <f>SUM('Memória de Cálculo'!I69,'Memória de Cálculo'!I76,'Memória de Cálculo'!I85,'Memória de Cálculo'!I94,'Memória de Cálculo'!I101)</f>
        <v>262865.40000000002</v>
      </c>
      <c r="H13" s="92">
        <f>SUM('Memória de Cálculo'!J69,'Memória de Cálculo'!J76,'Memória de Cálculo'!J85,'Memória de Cálculo'!J94,'Memória de Cálculo'!J101)</f>
        <v>175243.6</v>
      </c>
      <c r="K13" s="102"/>
    </row>
    <row r="14" spans="1:12" x14ac:dyDescent="0.2">
      <c r="A14" s="324"/>
      <c r="B14" s="324"/>
      <c r="C14" s="271"/>
      <c r="D14" s="104" t="s">
        <v>64</v>
      </c>
      <c r="E14" s="92">
        <f>SUM(E11:E13)*0.07</f>
        <v>103076.26000000001</v>
      </c>
      <c r="F14" s="92">
        <f t="shared" ref="F14:H14" si="1">SUM(F11:F13)*0.07</f>
        <v>51538.130000000005</v>
      </c>
      <c r="G14" s="92">
        <f t="shared" si="1"/>
        <v>30922.878000000004</v>
      </c>
      <c r="H14" s="92">
        <f t="shared" si="1"/>
        <v>20615.252</v>
      </c>
      <c r="L14" s="94"/>
    </row>
    <row r="15" spans="1:12" ht="13.5" customHeight="1" thickBot="1" x14ac:dyDescent="0.25">
      <c r="A15" s="319" t="s">
        <v>81</v>
      </c>
      <c r="B15" s="320"/>
      <c r="C15" s="320"/>
      <c r="D15" s="321"/>
      <c r="E15" s="126">
        <f>SUM(E11:E14)</f>
        <v>1575594.26</v>
      </c>
      <c r="F15" s="126">
        <f>SUM(F11:F14)</f>
        <v>787797.13</v>
      </c>
      <c r="G15" s="126">
        <f>SUM(G11:G14)</f>
        <v>472678.27800000005</v>
      </c>
      <c r="H15" s="126">
        <f>SUM(H11:H14)</f>
        <v>315118.85199999996</v>
      </c>
    </row>
    <row r="16" spans="1:12" ht="29.25" customHeight="1" thickTop="1" x14ac:dyDescent="0.2">
      <c r="A16" s="323" t="s">
        <v>346</v>
      </c>
      <c r="B16" s="246" t="s">
        <v>331</v>
      </c>
      <c r="C16" s="270" t="s">
        <v>61</v>
      </c>
      <c r="D16" s="122" t="s">
        <v>59</v>
      </c>
      <c r="E16" s="93">
        <f>SUM('Memória de Cálculo'!G106:G106,'Memória de Cálculo'!G112,'Memória de Cálculo'!G118)</f>
        <v>180000</v>
      </c>
      <c r="F16" s="93">
        <f>SUM('Memória de Cálculo'!H106:H106,'Memória de Cálculo'!H112,'Memória de Cálculo'!H118)</f>
        <v>90000</v>
      </c>
      <c r="G16" s="93">
        <f>SUM('Memória de Cálculo'!I106:I106,'Memória de Cálculo'!I112,'Memória de Cálculo'!I118)</f>
        <v>54000</v>
      </c>
      <c r="H16" s="93">
        <f>SUM('Memória de Cálculo'!J106:J106,'Memória de Cálculo'!J112,'Memória de Cálculo'!J118)</f>
        <v>36000</v>
      </c>
    </row>
    <row r="17" spans="1:8" ht="18" customHeight="1" x14ac:dyDescent="0.2">
      <c r="A17" s="323"/>
      <c r="B17" s="325"/>
      <c r="C17" s="270"/>
      <c r="D17" s="104" t="s">
        <v>62</v>
      </c>
      <c r="E17" s="92">
        <f>SUM('Memória de Cálculo'!G107:G108,'Memória de Cálculo'!G113:G114,'Memória de Cálculo'!G119:G120)</f>
        <v>42000</v>
      </c>
      <c r="F17" s="92">
        <f>SUM('Memória de Cálculo'!H107:H108,'Memória de Cálculo'!H113:H114,'Memória de Cálculo'!H119:H120)</f>
        <v>21000</v>
      </c>
      <c r="G17" s="92">
        <f>SUM('Memória de Cálculo'!I107:I108,'Memória de Cálculo'!I113:I114,'Memória de Cálculo'!I119:I120)</f>
        <v>12600</v>
      </c>
      <c r="H17" s="92">
        <f>SUM('Memória de Cálculo'!J107:J108,'Memória de Cálculo'!J113:J114,'Memória de Cálculo'!J119:J120)</f>
        <v>8400</v>
      </c>
    </row>
    <row r="18" spans="1:8" ht="21.75" customHeight="1" x14ac:dyDescent="0.2">
      <c r="A18" s="324"/>
      <c r="B18" s="326"/>
      <c r="C18" s="271"/>
      <c r="D18" s="104" t="s">
        <v>64</v>
      </c>
      <c r="E18" s="92">
        <f>SUM(E16:E17)*0.07</f>
        <v>15540.000000000002</v>
      </c>
      <c r="F18" s="92">
        <f t="shared" ref="F18:H18" si="2">SUM(F16:F17)*0.07</f>
        <v>7770.0000000000009</v>
      </c>
      <c r="G18" s="92">
        <f t="shared" si="2"/>
        <v>4662</v>
      </c>
      <c r="H18" s="92">
        <f t="shared" si="2"/>
        <v>3108.0000000000005</v>
      </c>
    </row>
    <row r="19" spans="1:8" ht="13.5" customHeight="1" thickBot="1" x14ac:dyDescent="0.25">
      <c r="A19" s="319" t="s">
        <v>82</v>
      </c>
      <c r="B19" s="320"/>
      <c r="C19" s="320"/>
      <c r="D19" s="321"/>
      <c r="E19" s="126">
        <f>SUM(E16:E18)</f>
        <v>237540</v>
      </c>
      <c r="F19" s="126">
        <f>SUM(F16:F18)</f>
        <v>118770</v>
      </c>
      <c r="G19" s="126">
        <f>SUM(G16:G18)</f>
        <v>71262</v>
      </c>
      <c r="H19" s="126">
        <f>SUM(H16:H18)</f>
        <v>47508</v>
      </c>
    </row>
    <row r="20" spans="1:8" ht="26.25" thickTop="1" x14ac:dyDescent="0.2">
      <c r="A20" s="328" t="s">
        <v>345</v>
      </c>
      <c r="B20" s="350" t="s">
        <v>331</v>
      </c>
      <c r="C20" s="332" t="s">
        <v>61</v>
      </c>
      <c r="D20" s="123" t="s">
        <v>246</v>
      </c>
      <c r="E20" s="124">
        <f>SUM('Memória de Cálculo'!G125)</f>
        <v>216000</v>
      </c>
      <c r="F20" s="124">
        <f>SUM('Memória de Cálculo'!H125)</f>
        <v>72000</v>
      </c>
      <c r="G20" s="124">
        <f>SUM('Memória de Cálculo'!I125)</f>
        <v>72000</v>
      </c>
      <c r="H20" s="124">
        <f>SUM('Memória de Cálculo'!J125)</f>
        <v>72000</v>
      </c>
    </row>
    <row r="21" spans="1:8" ht="25.5" x14ac:dyDescent="0.2">
      <c r="A21" s="329"/>
      <c r="B21" s="330"/>
      <c r="C21" s="270"/>
      <c r="D21" s="122" t="s">
        <v>59</v>
      </c>
      <c r="E21" s="92">
        <f>SUM('Memória de Cálculo'!G126,'Memória de Cálculo'!G132,'Memória de Cálculo'!G141)</f>
        <v>594000</v>
      </c>
      <c r="F21" s="92">
        <f>SUM('Memória de Cálculo'!H126,'Memória de Cálculo'!H132,'Memória de Cálculo'!H141)</f>
        <v>198000</v>
      </c>
      <c r="G21" s="92">
        <f>SUM('Memória de Cálculo'!I126,'Memória de Cálculo'!I132,'Memória de Cálculo'!I141)</f>
        <v>198000</v>
      </c>
      <c r="H21" s="92">
        <f>SUM('Memória de Cálculo'!J126,'Memória de Cálculo'!J132,'Memória de Cálculo'!J141)</f>
        <v>198000</v>
      </c>
    </row>
    <row r="22" spans="1:8" x14ac:dyDescent="0.2">
      <c r="A22" s="329"/>
      <c r="B22" s="330"/>
      <c r="C22" s="270"/>
      <c r="D22" s="104" t="s">
        <v>62</v>
      </c>
      <c r="E22" s="92">
        <f>SUM('Memória de Cálculo'!G127:G128,'Memória de Cálculo'!G133:G136,'Memória de Cálculo'!G142:G143)</f>
        <v>122750</v>
      </c>
      <c r="F22" s="92">
        <f>SUM('Memória de Cálculo'!H127:H128,'Memória de Cálculo'!H133:H136,'Memória de Cálculo'!H142:H143)</f>
        <v>65375</v>
      </c>
      <c r="G22" s="92">
        <f>SUM('Memória de Cálculo'!I127:I128,'Memória de Cálculo'!I133:I136,'Memória de Cálculo'!I142:I143)</f>
        <v>33825</v>
      </c>
      <c r="H22" s="92">
        <f>SUM('Memória de Cálculo'!J127:J128,'Memória de Cálculo'!J133:J136,'Memória de Cálculo'!J142:J143)</f>
        <v>23550</v>
      </c>
    </row>
    <row r="23" spans="1:8" ht="25.5" x14ac:dyDescent="0.2">
      <c r="A23" s="329"/>
      <c r="B23" s="330"/>
      <c r="C23" s="270"/>
      <c r="D23" s="104" t="s">
        <v>63</v>
      </c>
      <c r="E23" s="92">
        <f>SUM('Memória de Cálculo'!G137,'Memória de Cálculo'!G144)</f>
        <v>315000</v>
      </c>
      <c r="F23" s="92">
        <f>SUM('Memória de Cálculo'!H137,'Memória de Cálculo'!H144)</f>
        <v>177500</v>
      </c>
      <c r="G23" s="92">
        <f>SUM('Memória de Cálculo'!I137,'Memória de Cálculo'!I144)</f>
        <v>94500</v>
      </c>
      <c r="H23" s="92">
        <f>SUM('Memória de Cálculo'!J137,'Memória de Cálculo'!J144)</f>
        <v>43000</v>
      </c>
    </row>
    <row r="24" spans="1:8" x14ac:dyDescent="0.2">
      <c r="A24" s="329"/>
      <c r="B24" s="330"/>
      <c r="C24" s="270"/>
      <c r="D24" s="145" t="s">
        <v>324</v>
      </c>
      <c r="E24" s="92">
        <f>SUM('Memória de Cálculo'!G145)</f>
        <v>100000</v>
      </c>
      <c r="F24" s="92">
        <f>SUM('Memória de Cálculo'!H145)</f>
        <v>100000</v>
      </c>
      <c r="G24" s="92">
        <f>SUM('Memória de Cálculo'!I145)</f>
        <v>0</v>
      </c>
      <c r="H24" s="92">
        <f>SUM('Memória de Cálculo'!J145)</f>
        <v>0</v>
      </c>
    </row>
    <row r="25" spans="1:8" x14ac:dyDescent="0.2">
      <c r="A25" s="329"/>
      <c r="B25" s="330"/>
      <c r="C25" s="270"/>
      <c r="D25" s="145" t="s">
        <v>294</v>
      </c>
      <c r="E25" s="92">
        <f>SUM('Memória de Cálculo'!G146)</f>
        <v>60000</v>
      </c>
      <c r="F25" s="92">
        <f>SUM('Memória de Cálculo'!H146)</f>
        <v>20000</v>
      </c>
      <c r="G25" s="92">
        <f>SUM('Memória de Cálculo'!I146)</f>
        <v>20000</v>
      </c>
      <c r="H25" s="92">
        <f>SUM('Memória de Cálculo'!J146)</f>
        <v>20000</v>
      </c>
    </row>
    <row r="26" spans="1:8" ht="25.5" x14ac:dyDescent="0.2">
      <c r="A26" s="329"/>
      <c r="B26" s="330"/>
      <c r="C26" s="270"/>
      <c r="D26" s="145" t="s">
        <v>296</v>
      </c>
      <c r="E26" s="92">
        <f>SUM('Memória de Cálculo'!G147)</f>
        <v>80000</v>
      </c>
      <c r="F26" s="92">
        <f>SUM('Memória de Cálculo'!H147)</f>
        <v>40000</v>
      </c>
      <c r="G26" s="92">
        <f>SUM('Memória de Cálculo'!I147)</f>
        <v>20000</v>
      </c>
      <c r="H26" s="92">
        <f>SUM('Memória de Cálculo'!J147)</f>
        <v>20000</v>
      </c>
    </row>
    <row r="27" spans="1:8" x14ac:dyDescent="0.2">
      <c r="A27" s="329"/>
      <c r="B27" s="330"/>
      <c r="C27" s="270"/>
      <c r="D27" s="145" t="s">
        <v>295</v>
      </c>
      <c r="E27" s="92">
        <f>SUM('Memória de Cálculo'!G148)</f>
        <v>30000</v>
      </c>
      <c r="F27" s="92">
        <f>SUM('Memória de Cálculo'!H148)</f>
        <v>10000</v>
      </c>
      <c r="G27" s="92">
        <f>SUM('Memória de Cálculo'!I148)</f>
        <v>10000</v>
      </c>
      <c r="H27" s="92">
        <f>SUM('Memória de Cálculo'!J148)</f>
        <v>10000</v>
      </c>
    </row>
    <row r="28" spans="1:8" x14ac:dyDescent="0.2">
      <c r="A28" s="329"/>
      <c r="B28" s="330"/>
      <c r="C28" s="270"/>
      <c r="D28" s="145" t="s">
        <v>325</v>
      </c>
      <c r="E28" s="92">
        <f>SUM('Memória de Cálculo'!G149)</f>
        <v>150000</v>
      </c>
      <c r="F28" s="92">
        <f>SUM('Memória de Cálculo'!H149)</f>
        <v>150000</v>
      </c>
      <c r="G28" s="92">
        <f>SUM('Memória de Cálculo'!I149)</f>
        <v>0</v>
      </c>
      <c r="H28" s="92">
        <f>SUM('Memória de Cálculo'!J149)</f>
        <v>0</v>
      </c>
    </row>
    <row r="29" spans="1:8" ht="25.5" x14ac:dyDescent="0.2">
      <c r="A29" s="329"/>
      <c r="B29" s="330"/>
      <c r="C29" s="270"/>
      <c r="D29" s="145" t="s">
        <v>301</v>
      </c>
      <c r="E29" s="92">
        <f>SUM('Memória de Cálculo'!G150)</f>
        <v>55000</v>
      </c>
      <c r="F29" s="92">
        <f>SUM('Memória de Cálculo'!H150)</f>
        <v>25000</v>
      </c>
      <c r="G29" s="92">
        <f>SUM('Memória de Cálculo'!I150)</f>
        <v>15000</v>
      </c>
      <c r="H29" s="92">
        <f>SUM('Memória de Cálculo'!J150)</f>
        <v>15000</v>
      </c>
    </row>
    <row r="30" spans="1:8" ht="25.5" x14ac:dyDescent="0.2">
      <c r="A30" s="329"/>
      <c r="B30" s="330"/>
      <c r="C30" s="270"/>
      <c r="D30" s="145" t="s">
        <v>302</v>
      </c>
      <c r="E30" s="92">
        <f>SUM('Memória de Cálculo'!G151)</f>
        <v>30000</v>
      </c>
      <c r="F30" s="92">
        <f>SUM('Memória de Cálculo'!H151)</f>
        <v>10000</v>
      </c>
      <c r="G30" s="92">
        <f>SUM('Memória de Cálculo'!I151)</f>
        <v>10000</v>
      </c>
      <c r="H30" s="92">
        <f>SUM('Memória de Cálculo'!J151)</f>
        <v>10000</v>
      </c>
    </row>
    <row r="31" spans="1:8" ht="25.5" x14ac:dyDescent="0.2">
      <c r="A31" s="329"/>
      <c r="B31" s="330"/>
      <c r="C31" s="270"/>
      <c r="D31" s="145" t="s">
        <v>303</v>
      </c>
      <c r="E31" s="92">
        <f>SUM('Memória de Cálculo'!G152)</f>
        <v>30000</v>
      </c>
      <c r="F31" s="92">
        <f>SUM('Memória de Cálculo'!H152)</f>
        <v>10000</v>
      </c>
      <c r="G31" s="92">
        <f>SUM('Memória de Cálculo'!I152)</f>
        <v>10000</v>
      </c>
      <c r="H31" s="92">
        <f>SUM('Memória de Cálculo'!J152)</f>
        <v>10000</v>
      </c>
    </row>
    <row r="32" spans="1:8" x14ac:dyDescent="0.2">
      <c r="A32" s="329"/>
      <c r="B32" s="330"/>
      <c r="C32" s="270"/>
      <c r="D32" s="145" t="s">
        <v>326</v>
      </c>
      <c r="E32" s="92">
        <f>SUM('Memória de Cálculo'!G153)</f>
        <v>50000</v>
      </c>
      <c r="F32" s="92">
        <f>SUM('Memória de Cálculo'!H153)</f>
        <v>50000</v>
      </c>
      <c r="G32" s="92">
        <f>SUM('Memória de Cálculo'!I153)</f>
        <v>0</v>
      </c>
      <c r="H32" s="92">
        <f>SUM('Memória de Cálculo'!J153)</f>
        <v>0</v>
      </c>
    </row>
    <row r="33" spans="1:8" x14ac:dyDescent="0.2">
      <c r="A33" s="214"/>
      <c r="B33" s="331"/>
      <c r="C33" s="271"/>
      <c r="D33" s="104" t="s">
        <v>64</v>
      </c>
      <c r="E33" s="92">
        <f>SUM(E20:E32)*0.07</f>
        <v>128292.50000000001</v>
      </c>
      <c r="F33" s="92">
        <f t="shared" ref="F33:H33" si="3">SUM(F20:F32)*0.07</f>
        <v>64951.250000000007</v>
      </c>
      <c r="G33" s="92">
        <f t="shared" si="3"/>
        <v>33832.75</v>
      </c>
      <c r="H33" s="92">
        <f t="shared" si="3"/>
        <v>29508.500000000004</v>
      </c>
    </row>
    <row r="34" spans="1:8" ht="13.5" customHeight="1" thickBot="1" x14ac:dyDescent="0.25">
      <c r="A34" s="319" t="s">
        <v>83</v>
      </c>
      <c r="B34" s="320"/>
      <c r="C34" s="320"/>
      <c r="D34" s="321"/>
      <c r="E34" s="358">
        <f>SUM(E20:E33)</f>
        <v>1961042.5</v>
      </c>
      <c r="F34" s="358">
        <f>SUM(F20:F33)</f>
        <v>992826.25</v>
      </c>
      <c r="G34" s="358">
        <f>SUM(G20:G33)</f>
        <v>517157.75</v>
      </c>
      <c r="H34" s="358">
        <f>SUM(H20:H33)</f>
        <v>451058.5</v>
      </c>
    </row>
    <row r="35" spans="1:8" ht="13.5" thickTop="1" x14ac:dyDescent="0.2">
      <c r="A35" s="316" t="s">
        <v>96</v>
      </c>
      <c r="B35" s="317"/>
      <c r="C35" s="317"/>
      <c r="D35" s="318"/>
      <c r="E35" s="357">
        <f>SUM(E34,E19,E15,E10)</f>
        <v>4500000.5599999996</v>
      </c>
      <c r="F35" s="357">
        <f>SUM(F34,F19,F15,F10)</f>
        <v>2288085.86</v>
      </c>
      <c r="G35" s="357">
        <f>SUM(G34,G19,G15,G10)</f>
        <v>1298822.068</v>
      </c>
      <c r="H35" s="357">
        <f>SUM(H34,H19,H15,H10)</f>
        <v>913092.63199999998</v>
      </c>
    </row>
    <row r="41" spans="1:8" x14ac:dyDescent="0.2">
      <c r="D41" s="152"/>
      <c r="E41" s="79"/>
    </row>
    <row r="42" spans="1:8" x14ac:dyDescent="0.2">
      <c r="D42" s="152"/>
      <c r="E42" s="135"/>
    </row>
    <row r="43" spans="1:8" x14ac:dyDescent="0.2">
      <c r="D43" s="152"/>
      <c r="E43" s="79"/>
    </row>
    <row r="44" spans="1:8" x14ac:dyDescent="0.2">
      <c r="D44" s="152"/>
      <c r="E44" s="135"/>
    </row>
    <row r="45" spans="1:8" x14ac:dyDescent="0.2">
      <c r="D45" s="152"/>
      <c r="E45" s="79"/>
    </row>
    <row r="46" spans="1:8" x14ac:dyDescent="0.2">
      <c r="D46" s="152"/>
      <c r="E46" s="79"/>
    </row>
    <row r="47" spans="1:8" x14ac:dyDescent="0.2">
      <c r="D47" s="152"/>
      <c r="E47" s="79"/>
    </row>
    <row r="48" spans="1:8" x14ac:dyDescent="0.2">
      <c r="D48" s="152"/>
      <c r="E48" s="79"/>
    </row>
    <row r="49" spans="4:5" x14ac:dyDescent="0.2">
      <c r="D49" s="152"/>
      <c r="E49" s="135"/>
    </row>
  </sheetData>
  <mergeCells count="26">
    <mergeCell ref="A1:H1"/>
    <mergeCell ref="F3:F4"/>
    <mergeCell ref="G3:G4"/>
    <mergeCell ref="H3:H4"/>
    <mergeCell ref="A20:A33"/>
    <mergeCell ref="B20:B33"/>
    <mergeCell ref="C20:C33"/>
    <mergeCell ref="A3:A4"/>
    <mergeCell ref="B3:B4"/>
    <mergeCell ref="C3:C4"/>
    <mergeCell ref="E3:E4"/>
    <mergeCell ref="A35:D35"/>
    <mergeCell ref="C5:C9"/>
    <mergeCell ref="A10:D10"/>
    <mergeCell ref="A15:D15"/>
    <mergeCell ref="D3:D4"/>
    <mergeCell ref="A34:D34"/>
    <mergeCell ref="A11:A14"/>
    <mergeCell ref="C11:C14"/>
    <mergeCell ref="C16:C18"/>
    <mergeCell ref="A19:D19"/>
    <mergeCell ref="A16:A18"/>
    <mergeCell ref="B16:B18"/>
    <mergeCell ref="A5:A9"/>
    <mergeCell ref="B5:B9"/>
    <mergeCell ref="B11:B14"/>
  </mergeCells>
  <phoneticPr fontId="13" type="noConversion"/>
  <printOptions horizontalCentered="1" verticalCentered="1"/>
  <pageMargins left="0.23622047244094491" right="0.19685039370078741" top="0.19685039370078741" bottom="0.19685039370078741" header="0.19685039370078741" footer="0.19685039370078741"/>
  <pageSetup paperSize="9"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4"/>
  <sheetViews>
    <sheetView topLeftCell="B121" zoomScaleNormal="100" workbookViewId="0">
      <selection activeCell="K33" sqref="K33"/>
    </sheetView>
  </sheetViews>
  <sheetFormatPr defaultColWidth="8.85546875" defaultRowHeight="12.75" x14ac:dyDescent="0.2"/>
  <cols>
    <col min="1" max="1" width="24.42578125" customWidth="1"/>
    <col min="2" max="2" width="11.28515625" style="16" customWidth="1"/>
    <col min="3" max="3" width="38.7109375" customWidth="1"/>
    <col min="4" max="4" width="18.85546875" customWidth="1"/>
    <col min="5" max="5" width="11.7109375" customWidth="1"/>
    <col min="6" max="6" width="12.140625" customWidth="1"/>
    <col min="7" max="7" width="13.28515625" customWidth="1"/>
    <col min="8" max="8" width="14.7109375" customWidth="1"/>
    <col min="9" max="9" width="14.42578125" bestFit="1" customWidth="1"/>
    <col min="10" max="10" width="13" style="83" bestFit="1" customWidth="1"/>
    <col min="11" max="11" width="12.85546875" style="146" bestFit="1" customWidth="1"/>
    <col min="12" max="12" width="14.85546875" style="135" customWidth="1"/>
    <col min="13" max="13" width="11.140625" style="135" customWidth="1"/>
    <col min="14" max="14" width="14" bestFit="1" customWidth="1"/>
  </cols>
  <sheetData>
    <row r="1" spans="1:11" x14ac:dyDescent="0.2">
      <c r="C1" s="333" t="s">
        <v>87</v>
      </c>
      <c r="D1" s="333"/>
      <c r="E1" s="333"/>
      <c r="F1" s="333"/>
      <c r="G1" s="333"/>
    </row>
    <row r="3" spans="1:11" ht="27" customHeight="1" x14ac:dyDescent="0.2">
      <c r="A3" s="131" t="s">
        <v>1</v>
      </c>
      <c r="B3" s="119" t="s">
        <v>110</v>
      </c>
      <c r="C3" s="85" t="s">
        <v>68</v>
      </c>
      <c r="D3" s="86" t="s">
        <v>84</v>
      </c>
      <c r="E3" s="85" t="s">
        <v>85</v>
      </c>
      <c r="F3" s="85" t="s">
        <v>89</v>
      </c>
      <c r="G3" s="86" t="s">
        <v>96</v>
      </c>
      <c r="H3" s="85">
        <v>2013</v>
      </c>
      <c r="I3" s="85">
        <v>2014</v>
      </c>
      <c r="J3" s="85">
        <v>2015</v>
      </c>
      <c r="K3" s="147"/>
    </row>
    <row r="4" spans="1:11" ht="13.5" customHeight="1" x14ac:dyDescent="0.2">
      <c r="A4" s="132"/>
      <c r="B4" s="338" t="s">
        <v>251</v>
      </c>
      <c r="C4" s="338"/>
      <c r="D4" s="338"/>
      <c r="E4" s="338"/>
      <c r="F4" s="338"/>
      <c r="G4" s="338"/>
      <c r="H4" s="338"/>
      <c r="I4" s="338"/>
      <c r="J4" s="338"/>
    </row>
    <row r="5" spans="1:11" ht="15" customHeight="1" x14ac:dyDescent="0.2">
      <c r="A5" s="132"/>
      <c r="B5" s="16">
        <v>71400</v>
      </c>
      <c r="C5" s="79" t="s">
        <v>86</v>
      </c>
      <c r="D5" s="80">
        <v>5000</v>
      </c>
      <c r="E5" s="80">
        <v>1</v>
      </c>
      <c r="F5" s="81">
        <v>9</v>
      </c>
      <c r="G5" s="80">
        <f>D5*E5*F5</f>
        <v>45000</v>
      </c>
      <c r="H5" s="83">
        <f>G5*0.6</f>
        <v>27000</v>
      </c>
      <c r="I5" s="83">
        <f>G5*0.4</f>
        <v>18000</v>
      </c>
      <c r="J5" s="83">
        <v>0</v>
      </c>
      <c r="K5" s="148"/>
    </row>
    <row r="6" spans="1:11" x14ac:dyDescent="0.2">
      <c r="A6" s="132"/>
      <c r="B6" s="339">
        <v>71600</v>
      </c>
      <c r="C6" t="s">
        <v>90</v>
      </c>
      <c r="D6" s="82">
        <v>1000</v>
      </c>
      <c r="E6" s="82">
        <v>3</v>
      </c>
      <c r="F6" s="78">
        <v>1</v>
      </c>
      <c r="G6" s="80">
        <f>D6*E6*F6</f>
        <v>3000</v>
      </c>
      <c r="H6" s="83">
        <f>G6*0.6</f>
        <v>1800</v>
      </c>
      <c r="I6" s="83">
        <f>G6*0.4</f>
        <v>1200</v>
      </c>
      <c r="J6" s="83">
        <v>0</v>
      </c>
      <c r="K6" s="148"/>
    </row>
    <row r="7" spans="1:11" x14ac:dyDescent="0.2">
      <c r="A7" s="132"/>
      <c r="B7" s="339"/>
      <c r="C7" t="s">
        <v>91</v>
      </c>
      <c r="D7" s="82">
        <v>550</v>
      </c>
      <c r="E7" s="82">
        <v>3</v>
      </c>
      <c r="F7" s="78">
        <v>2</v>
      </c>
      <c r="G7" s="80">
        <f>D7*E7*F7</f>
        <v>3300</v>
      </c>
      <c r="H7" s="83">
        <f>G7*0.6</f>
        <v>1980</v>
      </c>
      <c r="I7" s="83">
        <f>G7*0.4</f>
        <v>1320</v>
      </c>
      <c r="J7" s="83">
        <v>0</v>
      </c>
      <c r="K7" s="148"/>
    </row>
    <row r="8" spans="1:11" x14ac:dyDescent="0.2">
      <c r="A8" s="132"/>
      <c r="B8" s="16">
        <v>75100</v>
      </c>
      <c r="C8" s="79" t="s">
        <v>95</v>
      </c>
      <c r="D8" s="82"/>
      <c r="E8" s="82"/>
      <c r="F8" s="78"/>
      <c r="G8" s="80">
        <f>SUM(G5:G7)*0.07</f>
        <v>3591.0000000000005</v>
      </c>
      <c r="H8" s="83">
        <f>SUM(H5:H7)*0.07</f>
        <v>2154.6000000000004</v>
      </c>
      <c r="I8" s="83">
        <f>SUM(I5:I7)*0.07</f>
        <v>1436.4</v>
      </c>
      <c r="J8" s="83">
        <f>SUM(J5:J7)*0.07</f>
        <v>0</v>
      </c>
      <c r="K8" s="148"/>
    </row>
    <row r="9" spans="1:11" ht="13.5" thickBot="1" x14ac:dyDescent="0.25">
      <c r="A9" s="132"/>
      <c r="B9" s="334" t="s">
        <v>39</v>
      </c>
      <c r="C9" s="334"/>
      <c r="D9" s="334"/>
      <c r="E9" s="334"/>
      <c r="F9" s="334"/>
      <c r="G9" s="84">
        <f>SUM(G5:G8)</f>
        <v>54891</v>
      </c>
      <c r="H9" s="95">
        <f>SUM(H5:H8)</f>
        <v>32934.6</v>
      </c>
      <c r="I9" s="95">
        <f>SUM(I5:I8)</f>
        <v>21956.400000000001</v>
      </c>
      <c r="J9" s="95">
        <f>SUM(J5:J8)</f>
        <v>0</v>
      </c>
      <c r="K9" s="148"/>
    </row>
    <row r="10" spans="1:11" ht="13.5" thickTop="1" x14ac:dyDescent="0.2">
      <c r="A10" s="132"/>
      <c r="B10" s="337" t="s">
        <v>250</v>
      </c>
      <c r="C10" s="337"/>
      <c r="D10" s="337"/>
      <c r="E10" s="337"/>
      <c r="F10" s="337"/>
      <c r="G10" s="337"/>
      <c r="H10" s="337"/>
      <c r="I10" s="337"/>
      <c r="J10" s="337"/>
      <c r="K10" s="148"/>
    </row>
    <row r="11" spans="1:11" x14ac:dyDescent="0.2">
      <c r="A11" s="132"/>
      <c r="B11" s="16">
        <v>71400</v>
      </c>
      <c r="C11" s="79" t="s">
        <v>86</v>
      </c>
      <c r="D11" s="80">
        <v>5000</v>
      </c>
      <c r="E11" s="80">
        <v>1</v>
      </c>
      <c r="F11" s="81">
        <v>9</v>
      </c>
      <c r="G11" s="80">
        <f>D11*E11*F11</f>
        <v>45000</v>
      </c>
      <c r="H11" s="83">
        <f>G11*0.6</f>
        <v>27000</v>
      </c>
      <c r="I11" s="83">
        <f>G11*0.4</f>
        <v>18000</v>
      </c>
      <c r="J11" s="83">
        <v>0</v>
      </c>
      <c r="K11" s="148"/>
    </row>
    <row r="12" spans="1:11" x14ac:dyDescent="0.2">
      <c r="A12" s="132"/>
      <c r="B12" s="339">
        <v>71600</v>
      </c>
      <c r="C12" t="s">
        <v>90</v>
      </c>
      <c r="D12" s="82">
        <v>1000</v>
      </c>
      <c r="E12" s="82">
        <v>3</v>
      </c>
      <c r="F12" s="78">
        <v>1</v>
      </c>
      <c r="G12" s="80">
        <f>D12*E12*F12</f>
        <v>3000</v>
      </c>
      <c r="H12" s="83">
        <f>G12*0.6</f>
        <v>1800</v>
      </c>
      <c r="I12" s="83">
        <f>G12*0.4</f>
        <v>1200</v>
      </c>
      <c r="J12" s="83">
        <v>0</v>
      </c>
      <c r="K12" s="148"/>
    </row>
    <row r="13" spans="1:11" x14ac:dyDescent="0.2">
      <c r="A13" s="132"/>
      <c r="B13" s="339"/>
      <c r="C13" t="s">
        <v>91</v>
      </c>
      <c r="D13" s="82">
        <v>550</v>
      </c>
      <c r="E13" s="82">
        <v>3</v>
      </c>
      <c r="F13" s="78">
        <v>2</v>
      </c>
      <c r="G13" s="80">
        <f>D13*E13*F13</f>
        <v>3300</v>
      </c>
      <c r="H13" s="83">
        <f>G13*0.6</f>
        <v>1980</v>
      </c>
      <c r="I13" s="83">
        <f>G13*0.4</f>
        <v>1320</v>
      </c>
      <c r="J13" s="83">
        <v>0</v>
      </c>
      <c r="K13" s="148"/>
    </row>
    <row r="14" spans="1:11" x14ac:dyDescent="0.2">
      <c r="A14" s="132"/>
      <c r="B14" s="16">
        <v>75100</v>
      </c>
      <c r="C14" s="79" t="s">
        <v>95</v>
      </c>
      <c r="D14" s="82"/>
      <c r="E14" s="82"/>
      <c r="F14" s="78"/>
      <c r="G14" s="80">
        <f>SUM(G11:G13)*0.07</f>
        <v>3591.0000000000005</v>
      </c>
      <c r="H14" s="83">
        <f>SUM(H11:H13)*0.07</f>
        <v>2154.6000000000004</v>
      </c>
      <c r="I14" s="83">
        <f>SUM(I11:I13)*0.07</f>
        <v>1436.4</v>
      </c>
      <c r="J14" s="83">
        <f>SUM(J11:J13)*0.07</f>
        <v>0</v>
      </c>
      <c r="K14" s="148"/>
    </row>
    <row r="15" spans="1:11" ht="13.5" thickBot="1" x14ac:dyDescent="0.25">
      <c r="A15" s="132"/>
      <c r="B15" s="334" t="s">
        <v>41</v>
      </c>
      <c r="C15" s="334"/>
      <c r="D15" s="334"/>
      <c r="E15" s="334"/>
      <c r="F15" s="334"/>
      <c r="G15" s="84">
        <f>SUM(G11:G14)</f>
        <v>54891</v>
      </c>
      <c r="H15" s="95">
        <f>SUM(H11:H14)</f>
        <v>32934.6</v>
      </c>
      <c r="I15" s="95">
        <f>SUM(I11:I14)</f>
        <v>21956.400000000001</v>
      </c>
      <c r="J15" s="95">
        <f>SUM(J11:J14)</f>
        <v>0</v>
      </c>
      <c r="K15" s="148"/>
    </row>
    <row r="16" spans="1:11" ht="24.75" customHeight="1" thickTop="1" x14ac:dyDescent="0.2">
      <c r="A16" s="132"/>
      <c r="B16" s="341" t="s">
        <v>249</v>
      </c>
      <c r="C16" s="341"/>
      <c r="D16" s="341"/>
      <c r="E16" s="341"/>
      <c r="F16" s="341"/>
      <c r="G16" s="341"/>
      <c r="H16" s="341"/>
      <c r="I16" s="341"/>
      <c r="J16" s="341"/>
      <c r="K16" s="148"/>
    </row>
    <row r="17" spans="1:11" x14ac:dyDescent="0.2">
      <c r="A17" s="132"/>
      <c r="B17" s="16">
        <v>71400</v>
      </c>
      <c r="C17" s="79" t="s">
        <v>86</v>
      </c>
      <c r="D17" s="80">
        <v>5000</v>
      </c>
      <c r="E17" s="80">
        <v>1</v>
      </c>
      <c r="F17" s="81">
        <v>5</v>
      </c>
      <c r="G17" s="80">
        <f>D17*E17*F17</f>
        <v>25000</v>
      </c>
      <c r="H17" s="83">
        <f>G17*0.5</f>
        <v>12500</v>
      </c>
      <c r="I17" s="83">
        <f>G17*0.4</f>
        <v>10000</v>
      </c>
      <c r="J17" s="83">
        <f>G17*0.1</f>
        <v>2500</v>
      </c>
      <c r="K17" s="148"/>
    </row>
    <row r="18" spans="1:11" x14ac:dyDescent="0.2">
      <c r="A18" s="132"/>
      <c r="B18" s="339">
        <v>71600</v>
      </c>
      <c r="C18" t="s">
        <v>90</v>
      </c>
      <c r="D18" s="82">
        <v>1000</v>
      </c>
      <c r="E18" s="82">
        <v>3</v>
      </c>
      <c r="F18" s="78">
        <v>1</v>
      </c>
      <c r="G18" s="80">
        <f>D18*E18*F18</f>
        <v>3000</v>
      </c>
      <c r="H18" s="83">
        <f>G18*0.5</f>
        <v>1500</v>
      </c>
      <c r="I18" s="83">
        <f>G18*0.4</f>
        <v>1200</v>
      </c>
      <c r="J18" s="83">
        <f>G18*0.1</f>
        <v>300</v>
      </c>
      <c r="K18" s="148"/>
    </row>
    <row r="19" spans="1:11" x14ac:dyDescent="0.2">
      <c r="A19" s="132"/>
      <c r="B19" s="339"/>
      <c r="C19" t="s">
        <v>91</v>
      </c>
      <c r="D19" s="82">
        <v>550</v>
      </c>
      <c r="E19" s="82">
        <v>3</v>
      </c>
      <c r="F19" s="78">
        <v>2</v>
      </c>
      <c r="G19" s="80">
        <f>D19*E19*F19</f>
        <v>3300</v>
      </c>
      <c r="H19" s="83">
        <f>G19*0.5</f>
        <v>1650</v>
      </c>
      <c r="I19" s="83">
        <f>G19*0.4</f>
        <v>1320</v>
      </c>
      <c r="J19" s="83">
        <f>G19*0.1</f>
        <v>330</v>
      </c>
      <c r="K19" s="148"/>
    </row>
    <row r="20" spans="1:11" x14ac:dyDescent="0.2">
      <c r="A20" s="132"/>
      <c r="B20" s="16">
        <v>72100</v>
      </c>
      <c r="C20" s="79" t="s">
        <v>88</v>
      </c>
      <c r="D20" s="82"/>
      <c r="E20" s="82"/>
      <c r="F20" s="78"/>
      <c r="G20" s="80">
        <v>50000</v>
      </c>
      <c r="H20" s="83">
        <f>G20*0.5</f>
        <v>25000</v>
      </c>
      <c r="I20" s="83">
        <f>G20*0.4</f>
        <v>20000</v>
      </c>
      <c r="J20" s="83">
        <f>G20*0.1</f>
        <v>5000</v>
      </c>
      <c r="K20" s="148"/>
    </row>
    <row r="21" spans="1:11" x14ac:dyDescent="0.2">
      <c r="A21" s="132"/>
      <c r="B21" s="16">
        <v>75100</v>
      </c>
      <c r="C21" s="79" t="s">
        <v>95</v>
      </c>
      <c r="D21" s="82"/>
      <c r="E21" s="82"/>
      <c r="F21" s="78"/>
      <c r="G21" s="80">
        <f>SUM(G17:G20)*0.07</f>
        <v>5691.0000000000009</v>
      </c>
      <c r="H21" s="83">
        <f>SUM(H17:H20)*0.07</f>
        <v>2845.5000000000005</v>
      </c>
      <c r="I21" s="83">
        <f>SUM(I17:I20)*0.07</f>
        <v>2276.4</v>
      </c>
      <c r="J21" s="83">
        <f>SUM(J17:J20)*0.07</f>
        <v>569.1</v>
      </c>
      <c r="K21" s="148"/>
    </row>
    <row r="22" spans="1:11" ht="13.5" thickBot="1" x14ac:dyDescent="0.25">
      <c r="A22" s="132"/>
      <c r="B22" s="334" t="s">
        <v>38</v>
      </c>
      <c r="C22" s="334"/>
      <c r="D22" s="334"/>
      <c r="E22" s="334"/>
      <c r="F22" s="334"/>
      <c r="G22" s="84">
        <f>SUM(G17:G21)</f>
        <v>86991</v>
      </c>
      <c r="H22" s="95">
        <f>SUM(H17:H21)</f>
        <v>43495.5</v>
      </c>
      <c r="I22" s="95">
        <f>SUM(I17:I21)</f>
        <v>34796.400000000001</v>
      </c>
      <c r="J22" s="95">
        <f>SUM(J17:J21)</f>
        <v>8699.1</v>
      </c>
      <c r="K22" s="148"/>
    </row>
    <row r="23" spans="1:11" ht="13.5" thickTop="1" x14ac:dyDescent="0.2">
      <c r="A23" s="132"/>
      <c r="B23" s="337" t="s">
        <v>311</v>
      </c>
      <c r="C23" s="337"/>
      <c r="D23" s="337"/>
      <c r="E23" s="337"/>
      <c r="F23" s="337"/>
      <c r="G23" s="337"/>
      <c r="H23" s="337"/>
      <c r="I23" s="337"/>
      <c r="J23" s="337"/>
      <c r="K23" s="148"/>
    </row>
    <row r="24" spans="1:11" x14ac:dyDescent="0.2">
      <c r="A24" s="132"/>
      <c r="B24" s="16">
        <v>71400</v>
      </c>
      <c r="C24" s="79" t="s">
        <v>33</v>
      </c>
      <c r="D24" s="80">
        <v>6000</v>
      </c>
      <c r="E24" s="80">
        <v>1</v>
      </c>
      <c r="F24" s="81">
        <v>5</v>
      </c>
      <c r="G24" s="80">
        <f>D24*E24*F24</f>
        <v>30000</v>
      </c>
      <c r="H24" s="83">
        <f>G24*0.7</f>
        <v>21000</v>
      </c>
      <c r="I24" s="83">
        <f>G24*0.3</f>
        <v>9000</v>
      </c>
      <c r="J24" s="83">
        <v>0</v>
      </c>
      <c r="K24" s="148"/>
    </row>
    <row r="25" spans="1:11" x14ac:dyDescent="0.2">
      <c r="A25" s="132"/>
      <c r="B25" s="339">
        <v>71600</v>
      </c>
      <c r="C25" t="s">
        <v>90</v>
      </c>
      <c r="D25" s="82">
        <v>1000</v>
      </c>
      <c r="E25" s="82">
        <v>3</v>
      </c>
      <c r="F25" s="78">
        <v>1</v>
      </c>
      <c r="G25" s="80">
        <f>D25*E25*F25</f>
        <v>3000</v>
      </c>
      <c r="H25" s="83">
        <f>G25*0.7</f>
        <v>2100</v>
      </c>
      <c r="I25" s="83">
        <f>G25*0.3</f>
        <v>900</v>
      </c>
      <c r="J25" s="83">
        <v>0</v>
      </c>
      <c r="K25" s="148"/>
    </row>
    <row r="26" spans="1:11" x14ac:dyDescent="0.2">
      <c r="A26" s="132"/>
      <c r="B26" s="339"/>
      <c r="C26" t="s">
        <v>91</v>
      </c>
      <c r="D26" s="82">
        <v>550</v>
      </c>
      <c r="E26" s="82">
        <v>3</v>
      </c>
      <c r="F26" s="78">
        <v>2</v>
      </c>
      <c r="G26" s="80">
        <f>D26*E26*F26</f>
        <v>3300</v>
      </c>
      <c r="H26" s="83">
        <f>G26*0.7</f>
        <v>2310</v>
      </c>
      <c r="I26" s="83">
        <f>G26*0.3</f>
        <v>990</v>
      </c>
      <c r="J26" s="83">
        <v>0</v>
      </c>
      <c r="K26" s="148"/>
    </row>
    <row r="27" spans="1:11" x14ac:dyDescent="0.2">
      <c r="A27" s="132"/>
      <c r="B27" s="16">
        <v>72100</v>
      </c>
      <c r="C27" s="79" t="s">
        <v>36</v>
      </c>
      <c r="D27" s="82"/>
      <c r="E27" s="82"/>
      <c r="F27" s="78"/>
      <c r="G27" s="80">
        <v>30000</v>
      </c>
      <c r="H27" s="83">
        <f>G27*0.7</f>
        <v>21000</v>
      </c>
      <c r="I27" s="83">
        <f>G27*0.3</f>
        <v>9000</v>
      </c>
      <c r="J27" s="83">
        <v>0</v>
      </c>
      <c r="K27" s="148"/>
    </row>
    <row r="28" spans="1:11" x14ac:dyDescent="0.2">
      <c r="A28" s="132"/>
      <c r="B28" s="16">
        <v>75100</v>
      </c>
      <c r="C28" s="79" t="s">
        <v>95</v>
      </c>
      <c r="D28" s="82"/>
      <c r="E28" s="82"/>
      <c r="F28" s="78"/>
      <c r="G28" s="80">
        <f>SUM(G24:G27)*0.07</f>
        <v>4641</v>
      </c>
      <c r="H28" s="83">
        <f>SUM(H24:H27)*0.07</f>
        <v>3248.7000000000003</v>
      </c>
      <c r="I28" s="83">
        <f>SUM(I24:I27)*0.07</f>
        <v>1392.3000000000002</v>
      </c>
      <c r="J28" s="83">
        <f>SUM(J24:J27)*0.07</f>
        <v>0</v>
      </c>
      <c r="K28" s="148"/>
    </row>
    <row r="29" spans="1:11" ht="13.5" thickBot="1" x14ac:dyDescent="0.25">
      <c r="A29" s="132"/>
      <c r="B29" s="334" t="s">
        <v>40</v>
      </c>
      <c r="C29" s="334"/>
      <c r="D29" s="334"/>
      <c r="E29" s="334"/>
      <c r="F29" s="334"/>
      <c r="G29" s="84">
        <f>SUM(G24:G28)</f>
        <v>70941</v>
      </c>
      <c r="H29" s="95">
        <f>SUM(H24:H28)</f>
        <v>49658.7</v>
      </c>
      <c r="I29" s="95">
        <f>SUM(I24:I28)</f>
        <v>21282.3</v>
      </c>
      <c r="J29" s="95">
        <f>SUM(J24:J28)</f>
        <v>0</v>
      </c>
      <c r="K29" s="148"/>
    </row>
    <row r="30" spans="1:11" ht="13.5" thickTop="1" x14ac:dyDescent="0.2">
      <c r="A30" s="132"/>
      <c r="B30" s="337" t="s">
        <v>312</v>
      </c>
      <c r="C30" s="337"/>
      <c r="D30" s="337"/>
      <c r="E30" s="337"/>
      <c r="F30" s="337"/>
      <c r="G30" s="337"/>
      <c r="H30" s="337"/>
      <c r="I30" s="337"/>
      <c r="J30" s="337"/>
      <c r="K30" s="148"/>
    </row>
    <row r="31" spans="1:11" x14ac:dyDescent="0.2">
      <c r="A31" s="132"/>
      <c r="B31" s="18">
        <v>71400</v>
      </c>
      <c r="C31" s="79" t="s">
        <v>86</v>
      </c>
      <c r="D31" s="80">
        <v>6000</v>
      </c>
      <c r="E31" s="80">
        <v>1</v>
      </c>
      <c r="F31" s="81">
        <v>5</v>
      </c>
      <c r="G31" s="80">
        <f>D31*E31*F31</f>
        <v>30000</v>
      </c>
      <c r="H31" s="83">
        <f>G31*0.6</f>
        <v>18000</v>
      </c>
      <c r="I31" s="83">
        <f>G31*0.3</f>
        <v>9000</v>
      </c>
      <c r="J31" s="83">
        <f>G31*0.1</f>
        <v>3000</v>
      </c>
      <c r="K31" s="148"/>
    </row>
    <row r="32" spans="1:11" x14ac:dyDescent="0.2">
      <c r="A32" s="132"/>
      <c r="B32" s="336">
        <v>71600</v>
      </c>
      <c r="C32" t="s">
        <v>90</v>
      </c>
      <c r="D32" s="82">
        <v>1000</v>
      </c>
      <c r="E32" s="82">
        <v>3</v>
      </c>
      <c r="F32" s="78">
        <v>1</v>
      </c>
      <c r="G32" s="80">
        <f>D32*E32*F32</f>
        <v>3000</v>
      </c>
      <c r="H32" s="83">
        <f>G32*0.6</f>
        <v>1800</v>
      </c>
      <c r="I32" s="83">
        <f>G32*0.3</f>
        <v>900</v>
      </c>
      <c r="J32" s="83">
        <f>G32*0.1</f>
        <v>300</v>
      </c>
      <c r="K32" s="148"/>
    </row>
    <row r="33" spans="1:11" x14ac:dyDescent="0.2">
      <c r="A33" s="132"/>
      <c r="B33" s="336"/>
      <c r="C33" t="s">
        <v>91</v>
      </c>
      <c r="D33" s="82">
        <v>550</v>
      </c>
      <c r="E33" s="82">
        <v>3</v>
      </c>
      <c r="F33" s="78">
        <v>2</v>
      </c>
      <c r="G33" s="80">
        <f>D33*E33*F33</f>
        <v>3300</v>
      </c>
      <c r="H33" s="83">
        <f>G33*0.6</f>
        <v>1980</v>
      </c>
      <c r="I33" s="83">
        <f>G33*0.3</f>
        <v>990</v>
      </c>
      <c r="J33" s="83">
        <f>G33*0.1</f>
        <v>330</v>
      </c>
      <c r="K33" s="148"/>
    </row>
    <row r="34" spans="1:11" x14ac:dyDescent="0.2">
      <c r="A34" s="132"/>
      <c r="B34" s="16">
        <v>75100</v>
      </c>
      <c r="C34" s="79" t="s">
        <v>95</v>
      </c>
      <c r="D34" s="82"/>
      <c r="E34" s="82"/>
      <c r="F34" s="78"/>
      <c r="G34" s="80">
        <f>SUM(G31:G33)*0.07</f>
        <v>2541.0000000000005</v>
      </c>
      <c r="H34" s="97">
        <f>SUM(H31:H33)*0.07</f>
        <v>1524.6000000000001</v>
      </c>
      <c r="I34" s="97">
        <f>SUM(I31:I33)*0.07</f>
        <v>762.30000000000007</v>
      </c>
      <c r="J34" s="97">
        <f>SUM(J31:J33)*0.07</f>
        <v>254.10000000000002</v>
      </c>
      <c r="K34" s="148"/>
    </row>
    <row r="35" spans="1:11" ht="13.5" thickBot="1" x14ac:dyDescent="0.25">
      <c r="A35" s="132"/>
      <c r="B35" s="334" t="s">
        <v>44</v>
      </c>
      <c r="C35" s="334"/>
      <c r="D35" s="334"/>
      <c r="E35" s="334"/>
      <c r="F35" s="334"/>
      <c r="G35" s="84">
        <f>SUM(G31:G34)</f>
        <v>38841</v>
      </c>
      <c r="H35" s="95">
        <f>SUM(H31:H34)</f>
        <v>23304.6</v>
      </c>
      <c r="I35" s="95">
        <f>SUM(I31:I34)</f>
        <v>11652.3</v>
      </c>
      <c r="J35" s="95">
        <f>SUM(J31:J34)</f>
        <v>3884.1</v>
      </c>
      <c r="K35" s="148"/>
    </row>
    <row r="36" spans="1:11" ht="13.5" thickTop="1" x14ac:dyDescent="0.2">
      <c r="A36" s="132"/>
      <c r="B36" s="341" t="s">
        <v>313</v>
      </c>
      <c r="C36" s="341"/>
      <c r="D36" s="341"/>
      <c r="E36" s="341"/>
      <c r="F36" s="341"/>
      <c r="G36" s="341"/>
      <c r="H36" s="341"/>
      <c r="I36" s="341"/>
      <c r="J36" s="341"/>
      <c r="K36" s="148"/>
    </row>
    <row r="37" spans="1:11" x14ac:dyDescent="0.2">
      <c r="A37" s="132"/>
      <c r="B37" s="18">
        <v>71400</v>
      </c>
      <c r="C37" s="79" t="s">
        <v>86</v>
      </c>
      <c r="D37" s="80">
        <v>4400</v>
      </c>
      <c r="E37" s="80">
        <v>1</v>
      </c>
      <c r="F37" s="81">
        <v>36</v>
      </c>
      <c r="G37" s="80">
        <f>D37*E37*F37</f>
        <v>158400</v>
      </c>
      <c r="H37" s="83">
        <f>G37/3</f>
        <v>52800</v>
      </c>
      <c r="I37" s="83">
        <f>G37/3</f>
        <v>52800</v>
      </c>
      <c r="J37" s="83">
        <f>G37/3</f>
        <v>52800</v>
      </c>
      <c r="K37" s="148"/>
    </row>
    <row r="38" spans="1:11" x14ac:dyDescent="0.2">
      <c r="A38" s="132"/>
      <c r="B38" s="336">
        <v>71600</v>
      </c>
      <c r="C38" t="s">
        <v>90</v>
      </c>
      <c r="D38" s="82">
        <v>1000</v>
      </c>
      <c r="E38" s="82">
        <v>3</v>
      </c>
      <c r="F38" s="78">
        <v>1</v>
      </c>
      <c r="G38" s="80">
        <f>D38*E38*F38</f>
        <v>3000</v>
      </c>
      <c r="H38" s="83">
        <f>G38*0.6</f>
        <v>1800</v>
      </c>
      <c r="I38" s="83">
        <f>G38*0.3</f>
        <v>900</v>
      </c>
      <c r="J38" s="83">
        <f>G38*0.1</f>
        <v>300</v>
      </c>
      <c r="K38" s="148"/>
    </row>
    <row r="39" spans="1:11" x14ac:dyDescent="0.2">
      <c r="A39" s="132"/>
      <c r="B39" s="336"/>
      <c r="C39" t="s">
        <v>91</v>
      </c>
      <c r="D39" s="82">
        <v>550</v>
      </c>
      <c r="E39" s="82">
        <v>3</v>
      </c>
      <c r="F39" s="78">
        <v>2</v>
      </c>
      <c r="G39" s="80">
        <f>D39*E39*F39</f>
        <v>3300</v>
      </c>
      <c r="H39" s="83">
        <f>G39*0.6</f>
        <v>1980</v>
      </c>
      <c r="I39" s="83">
        <f>G39*0.3</f>
        <v>990</v>
      </c>
      <c r="J39" s="83">
        <f>G39*0.1</f>
        <v>330</v>
      </c>
      <c r="K39" s="148"/>
    </row>
    <row r="40" spans="1:11" x14ac:dyDescent="0.2">
      <c r="A40" s="132"/>
      <c r="B40" s="336"/>
      <c r="C40" t="s">
        <v>92</v>
      </c>
      <c r="D40" s="82">
        <v>3000</v>
      </c>
      <c r="E40" s="82">
        <v>2</v>
      </c>
      <c r="F40" s="78">
        <v>1</v>
      </c>
      <c r="G40" s="80">
        <f>D40*E40*F40</f>
        <v>6000</v>
      </c>
      <c r="H40" s="83">
        <f>G40*0.6</f>
        <v>3600</v>
      </c>
      <c r="I40" s="83">
        <f>G40*0.3</f>
        <v>1800</v>
      </c>
      <c r="J40" s="83">
        <f>G40*0.1</f>
        <v>600</v>
      </c>
      <c r="K40" s="148"/>
    </row>
    <row r="41" spans="1:11" x14ac:dyDescent="0.2">
      <c r="A41" s="132"/>
      <c r="B41" s="336"/>
      <c r="C41" t="s">
        <v>93</v>
      </c>
      <c r="D41" s="82">
        <v>670</v>
      </c>
      <c r="E41" s="82">
        <v>2</v>
      </c>
      <c r="F41" s="78">
        <v>3</v>
      </c>
      <c r="G41" s="80">
        <f>D41*E41*F41</f>
        <v>4020</v>
      </c>
      <c r="H41" s="83">
        <f>G41*0.6</f>
        <v>2412</v>
      </c>
      <c r="I41" s="83">
        <f>G41*0.3</f>
        <v>1206</v>
      </c>
      <c r="J41" s="83">
        <f>G41*0.1</f>
        <v>402</v>
      </c>
      <c r="K41" s="148"/>
    </row>
    <row r="42" spans="1:11" x14ac:dyDescent="0.2">
      <c r="A42" s="132"/>
      <c r="B42" s="16">
        <v>72100</v>
      </c>
      <c r="C42" s="79" t="s">
        <v>36</v>
      </c>
      <c r="D42" s="82"/>
      <c r="E42" s="82"/>
      <c r="F42" s="78"/>
      <c r="G42" s="80">
        <v>85000</v>
      </c>
      <c r="H42" s="83">
        <f>G42*0.6</f>
        <v>51000</v>
      </c>
      <c r="I42" s="83">
        <f>G42*0.3</f>
        <v>25500</v>
      </c>
      <c r="J42" s="83">
        <f>G42*0.1</f>
        <v>8500</v>
      </c>
      <c r="K42" s="148"/>
    </row>
    <row r="43" spans="1:11" x14ac:dyDescent="0.2">
      <c r="A43" s="132"/>
      <c r="B43" s="16">
        <v>75100</v>
      </c>
      <c r="C43" s="79" t="s">
        <v>95</v>
      </c>
      <c r="D43" s="82"/>
      <c r="E43" s="82"/>
      <c r="F43" s="78"/>
      <c r="G43" s="80">
        <f>SUM(G37:G42)*0.07</f>
        <v>18180.400000000001</v>
      </c>
      <c r="H43" s="97">
        <f>SUM(H37:H42)*0.07</f>
        <v>7951.4400000000005</v>
      </c>
      <c r="I43" s="97">
        <f>SUM(I37:I42)*0.07</f>
        <v>5823.72</v>
      </c>
      <c r="J43" s="97">
        <f>SUM(J37:J42)*0.07</f>
        <v>4405.2400000000007</v>
      </c>
      <c r="K43" s="148"/>
    </row>
    <row r="44" spans="1:11" ht="13.5" thickBot="1" x14ac:dyDescent="0.25">
      <c r="A44" s="132"/>
      <c r="B44" s="334" t="s">
        <v>42</v>
      </c>
      <c r="C44" s="334"/>
      <c r="D44" s="334"/>
      <c r="E44" s="334"/>
      <c r="F44" s="334"/>
      <c r="G44" s="84">
        <f>SUM(G37:G43)</f>
        <v>277900.40000000002</v>
      </c>
      <c r="H44" s="95">
        <f>SUM(H37:H43)</f>
        <v>121543.44</v>
      </c>
      <c r="I44" s="95">
        <f>SUM(I37:I43)</f>
        <v>89019.72</v>
      </c>
      <c r="J44" s="95">
        <f>SUM(J37:J43)</f>
        <v>67337.240000000005</v>
      </c>
      <c r="K44" s="148"/>
    </row>
    <row r="45" spans="1:11" ht="23.25" customHeight="1" thickTop="1" x14ac:dyDescent="0.2">
      <c r="A45" s="132"/>
      <c r="B45" s="341" t="s">
        <v>314</v>
      </c>
      <c r="C45" s="341"/>
      <c r="D45" s="341"/>
      <c r="E45" s="341"/>
      <c r="F45" s="341"/>
      <c r="G45" s="341"/>
      <c r="H45" s="341"/>
      <c r="I45" s="341"/>
      <c r="J45" s="341"/>
      <c r="K45" s="148"/>
    </row>
    <row r="46" spans="1:11" x14ac:dyDescent="0.2">
      <c r="A46" s="132"/>
      <c r="B46" s="18">
        <v>71400</v>
      </c>
      <c r="C46" s="79" t="s">
        <v>86</v>
      </c>
      <c r="D46" s="80">
        <v>6000</v>
      </c>
      <c r="E46" s="80">
        <v>1</v>
      </c>
      <c r="F46" s="81">
        <v>5</v>
      </c>
      <c r="G46" s="80">
        <f>D46*E46*F46</f>
        <v>30000</v>
      </c>
      <c r="H46" s="83">
        <f>G46*0.6</f>
        <v>18000</v>
      </c>
      <c r="I46" s="83">
        <f>G46*0.3</f>
        <v>9000</v>
      </c>
      <c r="J46" s="83">
        <f>G46*0.1</f>
        <v>3000</v>
      </c>
      <c r="K46" s="148"/>
    </row>
    <row r="47" spans="1:11" x14ac:dyDescent="0.2">
      <c r="A47" s="132"/>
      <c r="B47" s="336">
        <v>71600</v>
      </c>
      <c r="C47" t="s">
        <v>90</v>
      </c>
      <c r="D47" s="82">
        <v>1000</v>
      </c>
      <c r="E47" s="82">
        <v>3</v>
      </c>
      <c r="F47" s="78">
        <v>1</v>
      </c>
      <c r="G47" s="80">
        <f>D47*E47*F47</f>
        <v>3000</v>
      </c>
      <c r="H47" s="83">
        <f>G47*0.6</f>
        <v>1800</v>
      </c>
      <c r="I47" s="83">
        <f>G47*0.3</f>
        <v>900</v>
      </c>
      <c r="J47" s="83">
        <f>G47*0.1</f>
        <v>300</v>
      </c>
      <c r="K47" s="148"/>
    </row>
    <row r="48" spans="1:11" x14ac:dyDescent="0.2">
      <c r="A48" s="132"/>
      <c r="B48" s="336"/>
      <c r="C48" t="s">
        <v>91</v>
      </c>
      <c r="D48" s="82">
        <v>550</v>
      </c>
      <c r="E48" s="82">
        <v>3</v>
      </c>
      <c r="F48" s="78">
        <v>2</v>
      </c>
      <c r="G48" s="80">
        <f>D48*E48*F48</f>
        <v>3300</v>
      </c>
      <c r="H48" s="83">
        <f>G48*0.6</f>
        <v>1980</v>
      </c>
      <c r="I48" s="83">
        <f>G48*0.3</f>
        <v>990</v>
      </c>
      <c r="J48" s="83">
        <f>G48*0.1</f>
        <v>330</v>
      </c>
      <c r="K48" s="148"/>
    </row>
    <row r="49" spans="1:11" x14ac:dyDescent="0.2">
      <c r="A49" s="132"/>
      <c r="B49" s="336"/>
      <c r="C49" t="s">
        <v>92</v>
      </c>
      <c r="D49" s="82">
        <v>2500</v>
      </c>
      <c r="E49" s="82">
        <v>1</v>
      </c>
      <c r="F49" s="78">
        <v>1</v>
      </c>
      <c r="G49" s="80">
        <f>D49*E49*F49</f>
        <v>2500</v>
      </c>
      <c r="H49" s="83">
        <f>G49*0.6</f>
        <v>1500</v>
      </c>
      <c r="I49" s="83">
        <f>G49*0.3</f>
        <v>750</v>
      </c>
      <c r="J49" s="83">
        <f>G49*0.1</f>
        <v>250</v>
      </c>
      <c r="K49" s="148"/>
    </row>
    <row r="50" spans="1:11" x14ac:dyDescent="0.2">
      <c r="A50" s="132"/>
      <c r="B50" s="336"/>
      <c r="C50" t="s">
        <v>93</v>
      </c>
      <c r="D50" s="82">
        <v>670</v>
      </c>
      <c r="E50" s="82">
        <v>1</v>
      </c>
      <c r="F50" s="78">
        <v>3</v>
      </c>
      <c r="G50" s="80">
        <f>D50*E50*F50</f>
        <v>2010</v>
      </c>
      <c r="H50" s="83">
        <f>G50*0.6</f>
        <v>1206</v>
      </c>
      <c r="I50" s="83">
        <f>G50*0.3</f>
        <v>603</v>
      </c>
      <c r="J50" s="83">
        <f>G50*0.1</f>
        <v>201</v>
      </c>
      <c r="K50" s="148"/>
    </row>
    <row r="51" spans="1:11" x14ac:dyDescent="0.2">
      <c r="A51" s="132"/>
      <c r="B51" s="18">
        <v>74200</v>
      </c>
      <c r="C51" s="135" t="s">
        <v>322</v>
      </c>
      <c r="D51" s="82"/>
      <c r="E51" s="82"/>
      <c r="F51" s="78"/>
      <c r="G51" s="80">
        <v>50000</v>
      </c>
      <c r="H51" s="83">
        <v>30000</v>
      </c>
      <c r="I51" s="83">
        <v>10000</v>
      </c>
      <c r="J51" s="83">
        <v>10000</v>
      </c>
      <c r="K51" s="148"/>
    </row>
    <row r="52" spans="1:11" x14ac:dyDescent="0.2">
      <c r="A52" s="132"/>
      <c r="B52" s="16">
        <v>75100</v>
      </c>
      <c r="C52" s="79" t="s">
        <v>95</v>
      </c>
      <c r="D52" s="82"/>
      <c r="E52" s="82"/>
      <c r="F52" s="78"/>
      <c r="G52" s="80">
        <f>SUM(G46:G51)*0.07</f>
        <v>6356.7000000000007</v>
      </c>
      <c r="H52" s="97">
        <f>SUM(H46:H51)*0.07</f>
        <v>3814.0200000000004</v>
      </c>
      <c r="I52" s="97">
        <f>SUM(I46:I51)*0.07</f>
        <v>1557.0100000000002</v>
      </c>
      <c r="J52" s="97">
        <f>SUM(J46:J51)*0.07</f>
        <v>985.67000000000007</v>
      </c>
      <c r="K52" s="148"/>
    </row>
    <row r="53" spans="1:11" ht="13.5" thickBot="1" x14ac:dyDescent="0.25">
      <c r="A53" s="132"/>
      <c r="B53" s="334" t="s">
        <v>43</v>
      </c>
      <c r="C53" s="334"/>
      <c r="D53" s="334"/>
      <c r="E53" s="334"/>
      <c r="F53" s="334"/>
      <c r="G53" s="84">
        <f>SUM(G46:G52)</f>
        <v>97166.7</v>
      </c>
      <c r="H53" s="95">
        <f>SUM(H46:H52)</f>
        <v>58300.020000000004</v>
      </c>
      <c r="I53" s="95">
        <f>SUM(I46:I52)</f>
        <v>23800.010000000002</v>
      </c>
      <c r="J53" s="95">
        <f>SUM(J46:J52)</f>
        <v>15066.67</v>
      </c>
      <c r="K53" s="148"/>
    </row>
    <row r="54" spans="1:11" ht="17.25" customHeight="1" thickTop="1" x14ac:dyDescent="0.2">
      <c r="A54" s="132"/>
      <c r="B54" s="341" t="s">
        <v>268</v>
      </c>
      <c r="C54" s="341"/>
      <c r="D54" s="341"/>
      <c r="E54" s="341"/>
      <c r="F54" s="341"/>
      <c r="G54" s="341"/>
      <c r="H54" s="341"/>
      <c r="I54" s="341"/>
      <c r="J54" s="341"/>
      <c r="K54" s="148"/>
    </row>
    <row r="55" spans="1:11" x14ac:dyDescent="0.2">
      <c r="A55" s="132"/>
      <c r="B55" s="18">
        <v>71400</v>
      </c>
      <c r="C55" s="79" t="s">
        <v>86</v>
      </c>
      <c r="D55" s="80">
        <v>6000</v>
      </c>
      <c r="E55" s="80">
        <v>1</v>
      </c>
      <c r="F55" s="81">
        <v>5</v>
      </c>
      <c r="G55" s="80">
        <f>D55*E55*F55</f>
        <v>30000</v>
      </c>
      <c r="H55" s="83">
        <f>G55*0.6</f>
        <v>18000</v>
      </c>
      <c r="I55" s="83">
        <f>G55*0.3</f>
        <v>9000</v>
      </c>
      <c r="J55" s="83">
        <f>G55*0.1</f>
        <v>3000</v>
      </c>
      <c r="K55" s="148"/>
    </row>
    <row r="56" spans="1:11" x14ac:dyDescent="0.2">
      <c r="A56" s="132"/>
      <c r="B56" s="336">
        <v>71600</v>
      </c>
      <c r="C56" t="s">
        <v>90</v>
      </c>
      <c r="D56" s="82">
        <v>1000</v>
      </c>
      <c r="E56" s="82">
        <v>3</v>
      </c>
      <c r="F56" s="78">
        <v>1</v>
      </c>
      <c r="G56" s="80">
        <f>D56*E56*F56</f>
        <v>3000</v>
      </c>
      <c r="H56" s="83">
        <f>G56*0.6</f>
        <v>1800</v>
      </c>
      <c r="I56" s="83">
        <f>G56*0.3</f>
        <v>900</v>
      </c>
      <c r="J56" s="83">
        <f>G56*0.1</f>
        <v>300</v>
      </c>
      <c r="K56" s="148"/>
    </row>
    <row r="57" spans="1:11" x14ac:dyDescent="0.2">
      <c r="A57" s="132"/>
      <c r="B57" s="336"/>
      <c r="C57" t="s">
        <v>91</v>
      </c>
      <c r="D57" s="82">
        <v>550</v>
      </c>
      <c r="E57" s="82">
        <v>3</v>
      </c>
      <c r="F57" s="78">
        <v>2</v>
      </c>
      <c r="G57" s="80">
        <f>D57*E57*F57</f>
        <v>3300</v>
      </c>
      <c r="H57" s="83">
        <f>G57*0.6</f>
        <v>1980</v>
      </c>
      <c r="I57" s="83">
        <f>G57*0.3</f>
        <v>990</v>
      </c>
      <c r="J57" s="83">
        <f>G57*0.1</f>
        <v>330</v>
      </c>
      <c r="K57" s="148"/>
    </row>
    <row r="58" spans="1:11" x14ac:dyDescent="0.2">
      <c r="A58" s="132"/>
      <c r="B58" s="336"/>
      <c r="C58" t="s">
        <v>92</v>
      </c>
      <c r="D58" s="82">
        <v>3000</v>
      </c>
      <c r="E58" s="82">
        <v>1</v>
      </c>
      <c r="F58" s="78">
        <v>1</v>
      </c>
      <c r="G58" s="80">
        <f>D58*E58*F58</f>
        <v>3000</v>
      </c>
      <c r="H58" s="83">
        <f>G58*0.6</f>
        <v>1800</v>
      </c>
      <c r="I58" s="83">
        <f>G58*0.3</f>
        <v>900</v>
      </c>
      <c r="J58" s="83">
        <f>G58*0.1</f>
        <v>300</v>
      </c>
      <c r="K58" s="148"/>
    </row>
    <row r="59" spans="1:11" x14ac:dyDescent="0.2">
      <c r="A59" s="132"/>
      <c r="B59" s="336"/>
      <c r="C59" t="s">
        <v>93</v>
      </c>
      <c r="D59" s="82">
        <v>670</v>
      </c>
      <c r="E59" s="82">
        <v>1</v>
      </c>
      <c r="F59" s="78">
        <v>3</v>
      </c>
      <c r="G59" s="80">
        <f>D59*E59*F59</f>
        <v>2010</v>
      </c>
      <c r="H59" s="83">
        <f>G59*0.6</f>
        <v>1206</v>
      </c>
      <c r="I59" s="83">
        <f>G59*0.3</f>
        <v>603</v>
      </c>
      <c r="J59" s="83">
        <f>G59*0.1</f>
        <v>201</v>
      </c>
      <c r="K59" s="148"/>
    </row>
    <row r="60" spans="1:11" x14ac:dyDescent="0.2">
      <c r="A60" s="132"/>
      <c r="B60" s="16">
        <v>75100</v>
      </c>
      <c r="C60" s="79" t="s">
        <v>95</v>
      </c>
      <c r="D60" s="82"/>
      <c r="E60" s="82"/>
      <c r="F60" s="78"/>
      <c r="G60" s="80">
        <f>SUM(G55:G59)*0.07</f>
        <v>2891.7000000000003</v>
      </c>
      <c r="H60" s="97">
        <f>SUM(H55:H59)*0.07</f>
        <v>1735.0200000000002</v>
      </c>
      <c r="I60" s="97">
        <f>SUM(I55:I59)*0.07</f>
        <v>867.5100000000001</v>
      </c>
      <c r="J60" s="97">
        <f>SUM(J55:J59)*0.07</f>
        <v>289.17</v>
      </c>
      <c r="K60" s="148"/>
    </row>
    <row r="61" spans="1:11" ht="13.5" thickBot="1" x14ac:dyDescent="0.25">
      <c r="A61" s="133"/>
      <c r="B61" s="334" t="s">
        <v>50</v>
      </c>
      <c r="C61" s="334"/>
      <c r="D61" s="334"/>
      <c r="E61" s="334"/>
      <c r="F61" s="334"/>
      <c r="G61" s="84">
        <f>SUM(G55:G60)</f>
        <v>44201.7</v>
      </c>
      <c r="H61" s="95">
        <f>SUM(H55:H60)</f>
        <v>26521.02</v>
      </c>
      <c r="I61" s="95">
        <f>SUM(I55:I60)</f>
        <v>13260.51</v>
      </c>
      <c r="J61" s="95">
        <f>SUM(J55:J60)</f>
        <v>4420.17</v>
      </c>
      <c r="K61" s="148"/>
    </row>
    <row r="62" spans="1:11" ht="14.25" thickTop="1" thickBot="1" x14ac:dyDescent="0.25">
      <c r="A62" s="88"/>
      <c r="B62" s="347" t="s">
        <v>66</v>
      </c>
      <c r="C62" s="347"/>
      <c r="D62" s="347"/>
      <c r="E62" s="347"/>
      <c r="F62" s="347"/>
      <c r="G62" s="87">
        <f>SUM(G9,G15,G22,G29,G35,G44,G53,G61)</f>
        <v>725823.79999999993</v>
      </c>
      <c r="H62" s="87">
        <f>SUM(H9,H15,H22,H29,H35,H44,H53,H61)</f>
        <v>388692.48000000004</v>
      </c>
      <c r="I62" s="87">
        <f t="shared" ref="I62:J62" si="0">SUM(I9,I15,I22,I29,I35,I44,I53,I61)</f>
        <v>237724.04000000004</v>
      </c>
      <c r="J62" s="87">
        <f t="shared" si="0"/>
        <v>99407.28</v>
      </c>
      <c r="K62" s="148"/>
    </row>
    <row r="63" spans="1:11" ht="15" customHeight="1" thickTop="1" x14ac:dyDescent="0.2">
      <c r="A63" s="323" t="s">
        <v>2</v>
      </c>
      <c r="B63" s="348" t="s">
        <v>248</v>
      </c>
      <c r="C63" s="349"/>
      <c r="D63" s="349"/>
      <c r="E63" s="349"/>
      <c r="F63" s="349"/>
      <c r="G63" s="349"/>
      <c r="H63" s="349"/>
      <c r="I63" s="349"/>
      <c r="J63" s="349"/>
    </row>
    <row r="64" spans="1:11" x14ac:dyDescent="0.2">
      <c r="A64" s="323"/>
      <c r="B64" s="106">
        <v>71400</v>
      </c>
      <c r="C64" s="79" t="s">
        <v>86</v>
      </c>
      <c r="D64" s="80">
        <v>6000</v>
      </c>
      <c r="E64" s="80">
        <v>2</v>
      </c>
      <c r="F64" s="81">
        <v>6</v>
      </c>
      <c r="G64" s="80">
        <f>D64*E64*F64</f>
        <v>72000</v>
      </c>
      <c r="H64" s="83">
        <f t="shared" ref="H64:H120" si="1">G64*0.5</f>
        <v>36000</v>
      </c>
      <c r="I64" s="83">
        <f t="shared" ref="I64:I120" si="2">G64*0.3</f>
        <v>21600</v>
      </c>
      <c r="J64" s="83">
        <f t="shared" ref="J64:J120" si="3">G64*0.2</f>
        <v>14400</v>
      </c>
    </row>
    <row r="65" spans="1:10" x14ac:dyDescent="0.2">
      <c r="A65" s="323"/>
      <c r="B65" s="335">
        <v>71600</v>
      </c>
      <c r="C65" t="s">
        <v>90</v>
      </c>
      <c r="D65" s="82">
        <v>1000</v>
      </c>
      <c r="E65" s="82">
        <v>3</v>
      </c>
      <c r="F65" s="78">
        <v>1</v>
      </c>
      <c r="G65" s="80">
        <f>D65*E65*F65</f>
        <v>3000</v>
      </c>
      <c r="H65" s="83">
        <f t="shared" si="1"/>
        <v>1500</v>
      </c>
      <c r="I65" s="83">
        <f t="shared" si="2"/>
        <v>900</v>
      </c>
      <c r="J65" s="83">
        <f t="shared" si="3"/>
        <v>600</v>
      </c>
    </row>
    <row r="66" spans="1:10" x14ac:dyDescent="0.2">
      <c r="A66" s="323"/>
      <c r="B66" s="335"/>
      <c r="C66" t="s">
        <v>91</v>
      </c>
      <c r="D66" s="82">
        <v>550</v>
      </c>
      <c r="E66" s="82">
        <v>3</v>
      </c>
      <c r="F66" s="78">
        <v>2</v>
      </c>
      <c r="G66" s="80">
        <f>D66*E66*F66</f>
        <v>3300</v>
      </c>
      <c r="H66" s="83">
        <f t="shared" si="1"/>
        <v>1650</v>
      </c>
      <c r="I66" s="83">
        <f t="shared" si="2"/>
        <v>990</v>
      </c>
      <c r="J66" s="83">
        <f t="shared" si="3"/>
        <v>660</v>
      </c>
    </row>
    <row r="67" spans="1:10" x14ac:dyDescent="0.2">
      <c r="A67" s="323"/>
      <c r="B67" s="335"/>
      <c r="C67" t="s">
        <v>92</v>
      </c>
      <c r="D67" s="82">
        <v>3000</v>
      </c>
      <c r="E67" s="82">
        <v>2</v>
      </c>
      <c r="F67" s="78">
        <v>1</v>
      </c>
      <c r="G67" s="80">
        <f>D67*E67*F67</f>
        <v>6000</v>
      </c>
      <c r="H67" s="83">
        <f t="shared" si="1"/>
        <v>3000</v>
      </c>
      <c r="I67" s="83">
        <f t="shared" si="2"/>
        <v>1800</v>
      </c>
      <c r="J67" s="83">
        <f t="shared" si="3"/>
        <v>1200</v>
      </c>
    </row>
    <row r="68" spans="1:10" x14ac:dyDescent="0.2">
      <c r="A68" s="323"/>
      <c r="B68" s="335"/>
      <c r="C68" t="s">
        <v>93</v>
      </c>
      <c r="D68" s="82">
        <v>670</v>
      </c>
      <c r="E68" s="82">
        <v>2</v>
      </c>
      <c r="F68" s="78">
        <v>3</v>
      </c>
      <c r="G68" s="80">
        <f>D68*E68*F68</f>
        <v>4020</v>
      </c>
      <c r="H68" s="83">
        <f t="shared" si="1"/>
        <v>2010</v>
      </c>
      <c r="I68" s="83">
        <f t="shared" si="2"/>
        <v>1206</v>
      </c>
      <c r="J68" s="83">
        <f t="shared" si="3"/>
        <v>804</v>
      </c>
    </row>
    <row r="69" spans="1:10" x14ac:dyDescent="0.2">
      <c r="A69" s="323"/>
      <c r="B69" s="16">
        <v>72100</v>
      </c>
      <c r="C69" s="79" t="s">
        <v>88</v>
      </c>
      <c r="D69" s="82"/>
      <c r="E69" s="82"/>
      <c r="F69" s="78"/>
      <c r="G69" s="80">
        <v>100000</v>
      </c>
      <c r="H69" s="83">
        <f t="shared" si="1"/>
        <v>50000</v>
      </c>
      <c r="I69" s="83">
        <f t="shared" si="2"/>
        <v>30000</v>
      </c>
      <c r="J69" s="83">
        <f t="shared" si="3"/>
        <v>20000</v>
      </c>
    </row>
    <row r="70" spans="1:10" x14ac:dyDescent="0.2">
      <c r="A70" s="323"/>
      <c r="B70" s="16">
        <v>75100</v>
      </c>
      <c r="C70" s="79" t="s">
        <v>95</v>
      </c>
      <c r="D70" s="82"/>
      <c r="E70" s="82"/>
      <c r="F70" s="78"/>
      <c r="G70" s="80">
        <f>SUM(G64:G69)*0.07</f>
        <v>13182.400000000001</v>
      </c>
      <c r="H70" s="97">
        <f>SUM(H64:H69)*0.07</f>
        <v>6591.2000000000007</v>
      </c>
      <c r="I70" s="97">
        <f>SUM(I64:I69)*0.07</f>
        <v>3954.7200000000003</v>
      </c>
      <c r="J70" s="97">
        <f>SUM(J64:J69)*0.07</f>
        <v>2636.4800000000005</v>
      </c>
    </row>
    <row r="71" spans="1:10" ht="13.5" thickBot="1" x14ac:dyDescent="0.25">
      <c r="A71" s="323"/>
      <c r="B71" s="334" t="s">
        <v>45</v>
      </c>
      <c r="C71" s="334"/>
      <c r="D71" s="334"/>
      <c r="E71" s="334"/>
      <c r="F71" s="334"/>
      <c r="G71" s="84">
        <f>SUM(G64:G70)</f>
        <v>201502.4</v>
      </c>
      <c r="H71" s="95">
        <f>SUM(H64:H70)</f>
        <v>100751.2</v>
      </c>
      <c r="I71" s="95">
        <f>SUM(I64:I70)</f>
        <v>60450.720000000001</v>
      </c>
      <c r="J71" s="95">
        <f>SUM(J64:J70)</f>
        <v>40300.480000000003</v>
      </c>
    </row>
    <row r="72" spans="1:10" ht="13.5" thickTop="1" x14ac:dyDescent="0.2">
      <c r="A72" s="323"/>
      <c r="B72" s="342" t="s">
        <v>247</v>
      </c>
      <c r="C72" s="337"/>
      <c r="D72" s="337"/>
      <c r="E72" s="337"/>
      <c r="F72" s="337"/>
      <c r="G72" s="337"/>
      <c r="H72" s="337"/>
      <c r="I72" s="337"/>
      <c r="J72" s="337"/>
    </row>
    <row r="73" spans="1:10" x14ac:dyDescent="0.2">
      <c r="A73" s="323"/>
      <c r="B73" s="106">
        <v>71400</v>
      </c>
      <c r="C73" s="79" t="s">
        <v>86</v>
      </c>
      <c r="D73" s="80">
        <v>6000</v>
      </c>
      <c r="E73" s="80">
        <v>2</v>
      </c>
      <c r="F73" s="81">
        <v>5</v>
      </c>
      <c r="G73" s="80">
        <f>D73*E73*F73</f>
        <v>60000</v>
      </c>
      <c r="H73" s="83">
        <f t="shared" si="1"/>
        <v>30000</v>
      </c>
      <c r="I73" s="83">
        <f t="shared" si="2"/>
        <v>18000</v>
      </c>
      <c r="J73" s="83">
        <f t="shared" si="3"/>
        <v>12000</v>
      </c>
    </row>
    <row r="74" spans="1:10" x14ac:dyDescent="0.2">
      <c r="A74" s="323"/>
      <c r="B74" s="335">
        <v>71600</v>
      </c>
      <c r="C74" t="s">
        <v>90</v>
      </c>
      <c r="D74" s="82">
        <v>1000</v>
      </c>
      <c r="E74" s="82">
        <v>3</v>
      </c>
      <c r="F74" s="78">
        <v>1</v>
      </c>
      <c r="G74" s="80">
        <f>D74*E74*F74</f>
        <v>3000</v>
      </c>
      <c r="H74" s="83">
        <f t="shared" si="1"/>
        <v>1500</v>
      </c>
      <c r="I74" s="83">
        <f t="shared" si="2"/>
        <v>900</v>
      </c>
      <c r="J74" s="83">
        <f t="shared" si="3"/>
        <v>600</v>
      </c>
    </row>
    <row r="75" spans="1:10" x14ac:dyDescent="0.2">
      <c r="A75" s="323"/>
      <c r="B75" s="335"/>
      <c r="C75" t="s">
        <v>91</v>
      </c>
      <c r="D75" s="82">
        <v>550</v>
      </c>
      <c r="E75" s="82">
        <v>3</v>
      </c>
      <c r="F75" s="78">
        <v>2</v>
      </c>
      <c r="G75" s="80">
        <f>D75*E75*F75</f>
        <v>3300</v>
      </c>
      <c r="H75" s="83">
        <f t="shared" si="1"/>
        <v>1650</v>
      </c>
      <c r="I75" s="83">
        <f t="shared" si="2"/>
        <v>990</v>
      </c>
      <c r="J75" s="83">
        <f t="shared" si="3"/>
        <v>660</v>
      </c>
    </row>
    <row r="76" spans="1:10" x14ac:dyDescent="0.2">
      <c r="A76" s="323"/>
      <c r="B76" s="16">
        <v>72100</v>
      </c>
      <c r="C76" s="79" t="s">
        <v>88</v>
      </c>
      <c r="D76" s="82"/>
      <c r="E76" s="82"/>
      <c r="F76" s="78"/>
      <c r="G76" s="80">
        <v>50000</v>
      </c>
      <c r="H76" s="83">
        <f t="shared" si="1"/>
        <v>25000</v>
      </c>
      <c r="I76" s="83">
        <f t="shared" si="2"/>
        <v>15000</v>
      </c>
      <c r="J76" s="83">
        <f t="shared" si="3"/>
        <v>10000</v>
      </c>
    </row>
    <row r="77" spans="1:10" x14ac:dyDescent="0.2">
      <c r="A77" s="323"/>
      <c r="B77" s="16">
        <v>75100</v>
      </c>
      <c r="C77" s="79" t="s">
        <v>95</v>
      </c>
      <c r="D77" s="82"/>
      <c r="E77" s="82"/>
      <c r="F77" s="78"/>
      <c r="G77" s="80">
        <f>SUM(G73:G76)*0.07</f>
        <v>8141.0000000000009</v>
      </c>
      <c r="H77" s="97">
        <f>SUM(H73:H76)*0.07</f>
        <v>4070.5000000000005</v>
      </c>
      <c r="I77" s="97">
        <f>SUM(I73:I76)*0.07</f>
        <v>2442.3000000000002</v>
      </c>
      <c r="J77" s="97">
        <f>SUM(J73:J76)*0.07</f>
        <v>1628.2</v>
      </c>
    </row>
    <row r="78" spans="1:10" ht="13.5" thickBot="1" x14ac:dyDescent="0.25">
      <c r="A78" s="323"/>
      <c r="B78" s="334" t="s">
        <v>46</v>
      </c>
      <c r="C78" s="334"/>
      <c r="D78" s="334"/>
      <c r="E78" s="334"/>
      <c r="F78" s="334"/>
      <c r="G78" s="84">
        <f>SUM(G73:G77)</f>
        <v>124441</v>
      </c>
      <c r="H78" s="95">
        <f>SUM(H73:H77)</f>
        <v>62220.5</v>
      </c>
      <c r="I78" s="95">
        <f>SUM(I73:I77)</f>
        <v>37332.300000000003</v>
      </c>
      <c r="J78" s="95">
        <f>SUM(J73:J77)</f>
        <v>24888.2</v>
      </c>
    </row>
    <row r="79" spans="1:10" ht="13.5" thickTop="1" x14ac:dyDescent="0.2">
      <c r="A79" s="323"/>
      <c r="B79" s="342" t="s">
        <v>15</v>
      </c>
      <c r="C79" s="337"/>
      <c r="D79" s="337"/>
      <c r="E79" s="337"/>
      <c r="F79" s="337"/>
      <c r="G79" s="337"/>
      <c r="H79" s="337"/>
      <c r="I79" s="337"/>
      <c r="J79" s="337"/>
    </row>
    <row r="80" spans="1:10" x14ac:dyDescent="0.2">
      <c r="A80" s="323"/>
      <c r="B80" s="106">
        <v>71400</v>
      </c>
      <c r="C80" s="79" t="s">
        <v>86</v>
      </c>
      <c r="D80" s="80">
        <v>6000</v>
      </c>
      <c r="E80" s="80">
        <v>2</v>
      </c>
      <c r="F80" s="81">
        <v>10</v>
      </c>
      <c r="G80" s="80">
        <f>D80*E80*F80</f>
        <v>120000</v>
      </c>
      <c r="H80" s="83">
        <f t="shared" si="1"/>
        <v>60000</v>
      </c>
      <c r="I80" s="83">
        <f t="shared" si="2"/>
        <v>36000</v>
      </c>
      <c r="J80" s="83">
        <f t="shared" si="3"/>
        <v>24000</v>
      </c>
    </row>
    <row r="81" spans="1:10" x14ac:dyDescent="0.2">
      <c r="A81" s="323"/>
      <c r="B81" s="335">
        <v>71600</v>
      </c>
      <c r="C81" t="s">
        <v>90</v>
      </c>
      <c r="D81" s="82">
        <v>1000</v>
      </c>
      <c r="E81" s="82">
        <v>25</v>
      </c>
      <c r="F81" s="78">
        <v>1</v>
      </c>
      <c r="G81" s="80">
        <f>D81*E81*F81</f>
        <v>25000</v>
      </c>
      <c r="H81" s="83">
        <f t="shared" si="1"/>
        <v>12500</v>
      </c>
      <c r="I81" s="83">
        <f t="shared" si="2"/>
        <v>7500</v>
      </c>
      <c r="J81" s="83">
        <f t="shared" si="3"/>
        <v>5000</v>
      </c>
    </row>
    <row r="82" spans="1:10" x14ac:dyDescent="0.2">
      <c r="A82" s="323"/>
      <c r="B82" s="335"/>
      <c r="C82" t="s">
        <v>91</v>
      </c>
      <c r="D82" s="82">
        <v>500</v>
      </c>
      <c r="E82" s="82">
        <v>25</v>
      </c>
      <c r="F82" s="78">
        <v>2</v>
      </c>
      <c r="G82" s="80">
        <f>D82*E82*F82</f>
        <v>25000</v>
      </c>
      <c r="H82" s="83">
        <f t="shared" si="1"/>
        <v>12500</v>
      </c>
      <c r="I82" s="83">
        <f t="shared" si="2"/>
        <v>7500</v>
      </c>
      <c r="J82" s="83">
        <f t="shared" si="3"/>
        <v>5000</v>
      </c>
    </row>
    <row r="83" spans="1:10" x14ac:dyDescent="0.2">
      <c r="A83" s="323"/>
      <c r="B83" s="335"/>
      <c r="C83" t="s">
        <v>92</v>
      </c>
      <c r="D83" s="82">
        <v>3000</v>
      </c>
      <c r="E83" s="82">
        <v>10</v>
      </c>
      <c r="F83" s="78">
        <v>1</v>
      </c>
      <c r="G83" s="80">
        <f>D83*E83*F83</f>
        <v>30000</v>
      </c>
      <c r="H83" s="83">
        <f>G83*0.5</f>
        <v>15000</v>
      </c>
      <c r="I83" s="83">
        <f>G83*0.3</f>
        <v>9000</v>
      </c>
      <c r="J83" s="83">
        <f>G83*0.2</f>
        <v>6000</v>
      </c>
    </row>
    <row r="84" spans="1:10" x14ac:dyDescent="0.2">
      <c r="A84" s="323"/>
      <c r="B84" s="335"/>
      <c r="C84" t="s">
        <v>93</v>
      </c>
      <c r="D84" s="82">
        <v>670</v>
      </c>
      <c r="E84" s="82">
        <v>10</v>
      </c>
      <c r="F84" s="78">
        <v>3</v>
      </c>
      <c r="G84" s="80">
        <f>D84*E84*F84</f>
        <v>20100</v>
      </c>
      <c r="H84" s="83">
        <f>G84*0.5</f>
        <v>10050</v>
      </c>
      <c r="I84" s="83">
        <f>G84*0.3</f>
        <v>6030</v>
      </c>
      <c r="J84" s="83">
        <f>G84*0.2</f>
        <v>4020</v>
      </c>
    </row>
    <row r="85" spans="1:10" x14ac:dyDescent="0.2">
      <c r="A85" s="323"/>
      <c r="B85" s="16">
        <v>72100</v>
      </c>
      <c r="C85" s="79" t="s">
        <v>88</v>
      </c>
      <c r="D85" s="82"/>
      <c r="E85" s="82"/>
      <c r="F85" s="78"/>
      <c r="G85" s="80">
        <v>376218</v>
      </c>
      <c r="H85" s="83">
        <f t="shared" si="1"/>
        <v>188109</v>
      </c>
      <c r="I85" s="83">
        <f t="shared" si="2"/>
        <v>112865.4</v>
      </c>
      <c r="J85" s="83">
        <f t="shared" si="3"/>
        <v>75243.600000000006</v>
      </c>
    </row>
    <row r="86" spans="1:10" x14ac:dyDescent="0.2">
      <c r="A86" s="323"/>
      <c r="B86" s="16">
        <v>75100</v>
      </c>
      <c r="C86" s="79" t="s">
        <v>95</v>
      </c>
      <c r="D86" s="82"/>
      <c r="E86" s="82"/>
      <c r="F86" s="78"/>
      <c r="G86" s="80">
        <f>SUM(G80:G85)*0.07</f>
        <v>41742.26</v>
      </c>
      <c r="H86" s="97">
        <f>SUM(H80:H85)*0.07</f>
        <v>20871.13</v>
      </c>
      <c r="I86" s="97">
        <f>SUM(I80:I85)*0.07</f>
        <v>12522.678</v>
      </c>
      <c r="J86" s="97">
        <f>SUM(J80:J85)*0.07</f>
        <v>8348.4520000000011</v>
      </c>
    </row>
    <row r="87" spans="1:10" ht="13.5" thickBot="1" x14ac:dyDescent="0.25">
      <c r="A87" s="323"/>
      <c r="B87" s="334" t="s">
        <v>47</v>
      </c>
      <c r="C87" s="334"/>
      <c r="D87" s="334"/>
      <c r="E87" s="334"/>
      <c r="F87" s="334"/>
      <c r="G87" s="84">
        <f>SUM(G80:G86)</f>
        <v>638060.26</v>
      </c>
      <c r="H87" s="95">
        <f>SUM(H80:H86)</f>
        <v>319030.13</v>
      </c>
      <c r="I87" s="95">
        <f>SUM(I80:I86)</f>
        <v>191418.07799999998</v>
      </c>
      <c r="J87" s="95">
        <f>SUM(J80:J86)</f>
        <v>127612.05200000001</v>
      </c>
    </row>
    <row r="88" spans="1:10" ht="13.5" thickTop="1" x14ac:dyDescent="0.2">
      <c r="A88" s="323"/>
      <c r="B88" s="340" t="s">
        <v>29</v>
      </c>
      <c r="C88" s="341"/>
      <c r="D88" s="341"/>
      <c r="E88" s="341"/>
      <c r="F88" s="341"/>
      <c r="G88" s="341"/>
      <c r="H88" s="341"/>
      <c r="I88" s="341"/>
      <c r="J88" s="341"/>
    </row>
    <row r="89" spans="1:10" x14ac:dyDescent="0.2">
      <c r="A89" s="323"/>
      <c r="B89" s="106">
        <v>71400</v>
      </c>
      <c r="C89" s="79" t="s">
        <v>86</v>
      </c>
      <c r="D89" s="80">
        <v>6000</v>
      </c>
      <c r="E89" s="80">
        <v>2</v>
      </c>
      <c r="F89" s="81">
        <v>10</v>
      </c>
      <c r="G89" s="80">
        <f>D89*E89*F89</f>
        <v>120000</v>
      </c>
      <c r="H89" s="83">
        <f t="shared" si="1"/>
        <v>60000</v>
      </c>
      <c r="I89" s="83">
        <f t="shared" si="2"/>
        <v>36000</v>
      </c>
      <c r="J89" s="83">
        <f t="shared" si="3"/>
        <v>24000</v>
      </c>
    </row>
    <row r="90" spans="1:10" x14ac:dyDescent="0.2">
      <c r="A90" s="323"/>
      <c r="B90" s="335">
        <v>71600</v>
      </c>
      <c r="C90" t="s">
        <v>90</v>
      </c>
      <c r="D90" s="82">
        <v>1000</v>
      </c>
      <c r="E90" s="82">
        <v>10</v>
      </c>
      <c r="F90" s="78">
        <v>1</v>
      </c>
      <c r="G90" s="80">
        <f>D90*E90*F90</f>
        <v>10000</v>
      </c>
      <c r="H90" s="83">
        <f t="shared" si="1"/>
        <v>5000</v>
      </c>
      <c r="I90" s="83">
        <f t="shared" si="2"/>
        <v>3000</v>
      </c>
      <c r="J90" s="83">
        <f t="shared" si="3"/>
        <v>2000</v>
      </c>
    </row>
    <row r="91" spans="1:10" x14ac:dyDescent="0.2">
      <c r="A91" s="323"/>
      <c r="B91" s="335"/>
      <c r="C91" t="s">
        <v>91</v>
      </c>
      <c r="D91" s="82">
        <v>550</v>
      </c>
      <c r="E91" s="82">
        <v>10</v>
      </c>
      <c r="F91" s="78">
        <v>2</v>
      </c>
      <c r="G91" s="80">
        <f>D91*E91*F91</f>
        <v>11000</v>
      </c>
      <c r="H91" s="83">
        <f t="shared" si="1"/>
        <v>5500</v>
      </c>
      <c r="I91" s="83">
        <f t="shared" si="2"/>
        <v>3300</v>
      </c>
      <c r="J91" s="83">
        <f t="shared" si="3"/>
        <v>2200</v>
      </c>
    </row>
    <row r="92" spans="1:10" x14ac:dyDescent="0.2">
      <c r="A92" s="323"/>
      <c r="B92" s="335"/>
      <c r="C92" t="s">
        <v>92</v>
      </c>
      <c r="D92" s="82">
        <v>3000</v>
      </c>
      <c r="E92" s="82">
        <v>8</v>
      </c>
      <c r="F92" s="78">
        <v>1</v>
      </c>
      <c r="G92" s="80">
        <f>D92*E92*F92</f>
        <v>24000</v>
      </c>
      <c r="H92" s="83">
        <f t="shared" si="1"/>
        <v>12000</v>
      </c>
      <c r="I92" s="83">
        <f t="shared" si="2"/>
        <v>7200</v>
      </c>
      <c r="J92" s="83">
        <f t="shared" si="3"/>
        <v>4800</v>
      </c>
    </row>
    <row r="93" spans="1:10" x14ac:dyDescent="0.2">
      <c r="A93" s="323"/>
      <c r="B93" s="335"/>
      <c r="C93" t="s">
        <v>93</v>
      </c>
      <c r="D93" s="82">
        <v>670</v>
      </c>
      <c r="E93" s="82">
        <v>8</v>
      </c>
      <c r="F93" s="78">
        <v>3</v>
      </c>
      <c r="G93" s="80">
        <f>D93*E93*F93</f>
        <v>16080</v>
      </c>
      <c r="H93" s="83">
        <f t="shared" si="1"/>
        <v>8040</v>
      </c>
      <c r="I93" s="83">
        <f t="shared" si="2"/>
        <v>4824</v>
      </c>
      <c r="J93" s="83">
        <f t="shared" si="3"/>
        <v>3216</v>
      </c>
    </row>
    <row r="94" spans="1:10" x14ac:dyDescent="0.2">
      <c r="A94" s="323"/>
      <c r="B94" s="16">
        <v>72100</v>
      </c>
      <c r="C94" s="79" t="s">
        <v>88</v>
      </c>
      <c r="D94" s="82"/>
      <c r="E94" s="82"/>
      <c r="F94" s="78"/>
      <c r="G94" s="80">
        <v>300000</v>
      </c>
      <c r="H94" s="83">
        <f t="shared" si="1"/>
        <v>150000</v>
      </c>
      <c r="I94" s="83">
        <f t="shared" si="2"/>
        <v>90000</v>
      </c>
      <c r="J94" s="83">
        <f t="shared" si="3"/>
        <v>60000</v>
      </c>
    </row>
    <row r="95" spans="1:10" x14ac:dyDescent="0.2">
      <c r="A95" s="323"/>
      <c r="B95" s="16">
        <v>75100</v>
      </c>
      <c r="C95" s="79" t="s">
        <v>95</v>
      </c>
      <c r="D95" s="82"/>
      <c r="E95" s="82"/>
      <c r="F95" s="78"/>
      <c r="G95" s="80">
        <f>SUM(G89:G94)*0.07</f>
        <v>33675.600000000006</v>
      </c>
      <c r="H95" s="97">
        <f>SUM(H89:H94)*0.07</f>
        <v>16837.800000000003</v>
      </c>
      <c r="I95" s="97">
        <f>SUM(I89:I94)*0.07</f>
        <v>10102.68</v>
      </c>
      <c r="J95" s="97">
        <f>SUM(J89:J94)*0.07</f>
        <v>6735.1200000000008</v>
      </c>
    </row>
    <row r="96" spans="1:10" ht="13.5" thickBot="1" x14ac:dyDescent="0.25">
      <c r="A96" s="323"/>
      <c r="B96" s="334" t="s">
        <v>48</v>
      </c>
      <c r="C96" s="334"/>
      <c r="D96" s="334"/>
      <c r="E96" s="334"/>
      <c r="F96" s="334"/>
      <c r="G96" s="84">
        <f>SUM(G89:G95)</f>
        <v>514755.6</v>
      </c>
      <c r="H96" s="95">
        <f>SUM(H89:H95)</f>
        <v>257377.8</v>
      </c>
      <c r="I96" s="95">
        <f>SUM(I89:I95)</f>
        <v>154426.68</v>
      </c>
      <c r="J96" s="95">
        <f>SUM(J89:J95)</f>
        <v>102951.12</v>
      </c>
    </row>
    <row r="97" spans="1:10" ht="13.5" thickTop="1" x14ac:dyDescent="0.2">
      <c r="A97" s="323"/>
      <c r="B97" s="328" t="s">
        <v>16</v>
      </c>
      <c r="C97" s="343"/>
      <c r="D97" s="343"/>
      <c r="E97" s="343"/>
      <c r="F97" s="343"/>
      <c r="G97" s="343"/>
      <c r="H97" s="343"/>
      <c r="I97" s="343"/>
      <c r="J97" s="343"/>
    </row>
    <row r="98" spans="1:10" x14ac:dyDescent="0.2">
      <c r="A98" s="323"/>
      <c r="B98" s="16">
        <v>71400</v>
      </c>
      <c r="C98" s="79" t="s">
        <v>86</v>
      </c>
      <c r="D98" s="80">
        <v>6000</v>
      </c>
      <c r="E98" s="80">
        <v>1</v>
      </c>
      <c r="F98" s="81">
        <v>5</v>
      </c>
      <c r="G98" s="80">
        <f>D98*E98*F98</f>
        <v>30000</v>
      </c>
      <c r="H98" s="83">
        <f t="shared" si="1"/>
        <v>15000</v>
      </c>
      <c r="I98" s="83">
        <f t="shared" si="2"/>
        <v>9000</v>
      </c>
      <c r="J98" s="83">
        <f t="shared" si="3"/>
        <v>6000</v>
      </c>
    </row>
    <row r="99" spans="1:10" x14ac:dyDescent="0.2">
      <c r="A99" s="323"/>
      <c r="B99" s="335">
        <v>71600</v>
      </c>
      <c r="C99" t="s">
        <v>90</v>
      </c>
      <c r="D99" s="82">
        <v>1000</v>
      </c>
      <c r="E99" s="82">
        <v>5</v>
      </c>
      <c r="F99" s="78">
        <v>1</v>
      </c>
      <c r="G99" s="80">
        <f>D99*E99*F99</f>
        <v>5000</v>
      </c>
      <c r="H99" s="83">
        <f t="shared" si="1"/>
        <v>2500</v>
      </c>
      <c r="I99" s="83">
        <f t="shared" si="2"/>
        <v>1500</v>
      </c>
      <c r="J99" s="83">
        <f t="shared" si="3"/>
        <v>1000</v>
      </c>
    </row>
    <row r="100" spans="1:10" x14ac:dyDescent="0.2">
      <c r="A100" s="323"/>
      <c r="B100" s="335"/>
      <c r="C100" t="s">
        <v>91</v>
      </c>
      <c r="D100" s="82">
        <v>550</v>
      </c>
      <c r="E100" s="82">
        <v>5</v>
      </c>
      <c r="F100" s="78">
        <v>2</v>
      </c>
      <c r="G100" s="80">
        <f>D100*E100*F100</f>
        <v>5500</v>
      </c>
      <c r="H100" s="83">
        <f t="shared" si="1"/>
        <v>2750</v>
      </c>
      <c r="I100" s="83">
        <f t="shared" si="2"/>
        <v>1650</v>
      </c>
      <c r="J100" s="83">
        <f t="shared" si="3"/>
        <v>1100</v>
      </c>
    </row>
    <row r="101" spans="1:10" x14ac:dyDescent="0.2">
      <c r="A101" s="323"/>
      <c r="B101" s="16">
        <v>72100</v>
      </c>
      <c r="C101" s="79" t="s">
        <v>88</v>
      </c>
      <c r="D101" s="82"/>
      <c r="E101" s="82"/>
      <c r="F101" s="78"/>
      <c r="G101" s="80">
        <v>50000</v>
      </c>
      <c r="H101" s="83">
        <f t="shared" si="1"/>
        <v>25000</v>
      </c>
      <c r="I101" s="83">
        <f t="shared" si="2"/>
        <v>15000</v>
      </c>
      <c r="J101" s="83">
        <f t="shared" si="3"/>
        <v>10000</v>
      </c>
    </row>
    <row r="102" spans="1:10" x14ac:dyDescent="0.2">
      <c r="A102" s="323"/>
      <c r="B102" s="16">
        <v>75100</v>
      </c>
      <c r="C102" s="79" t="s">
        <v>95</v>
      </c>
      <c r="D102" s="82"/>
      <c r="E102" s="82"/>
      <c r="F102" s="78"/>
      <c r="G102" s="80">
        <f>SUM(G98:G101)*0.07</f>
        <v>6335.0000000000009</v>
      </c>
      <c r="H102" s="97">
        <f>SUM(H98:H101)*0.07</f>
        <v>3167.5000000000005</v>
      </c>
      <c r="I102" s="97">
        <f>SUM(I98:I101)*0.07</f>
        <v>1900.5000000000002</v>
      </c>
      <c r="J102" s="97">
        <f>SUM(J98:J101)*0.07</f>
        <v>1267.0000000000002</v>
      </c>
    </row>
    <row r="103" spans="1:10" ht="13.5" thickBot="1" x14ac:dyDescent="0.25">
      <c r="A103" s="324"/>
      <c r="B103" s="334" t="s">
        <v>49</v>
      </c>
      <c r="C103" s="334"/>
      <c r="D103" s="334"/>
      <c r="E103" s="334"/>
      <c r="F103" s="334"/>
      <c r="G103" s="84">
        <f>SUM(G98:G102)</f>
        <v>96835</v>
      </c>
      <c r="H103" s="95">
        <f>SUM(H98:H102)</f>
        <v>48417.5</v>
      </c>
      <c r="I103" s="95">
        <f>SUM(I98:I102)</f>
        <v>29050.5</v>
      </c>
      <c r="J103" s="95">
        <f>SUM(J98:J102)</f>
        <v>19367</v>
      </c>
    </row>
    <row r="104" spans="1:10" ht="14.25" thickTop="1" thickBot="1" x14ac:dyDescent="0.25">
      <c r="A104" s="88"/>
      <c r="B104" s="347" t="s">
        <v>70</v>
      </c>
      <c r="C104" s="347"/>
      <c r="D104" s="347"/>
      <c r="E104" s="347"/>
      <c r="F104" s="347"/>
      <c r="G104" s="87">
        <f>SUM(G71,G78,G87,G96,G103)</f>
        <v>1575594.26</v>
      </c>
      <c r="H104" s="87">
        <f>SUM(H71,H78,H87,H96,H103)</f>
        <v>787797.13</v>
      </c>
      <c r="I104" s="87">
        <f>SUM(I71,I78,I87,I96,I103)</f>
        <v>472678.27799999999</v>
      </c>
      <c r="J104" s="87">
        <f>SUM(J71,J78,J87,J96,J103)</f>
        <v>315118.85200000001</v>
      </c>
    </row>
    <row r="105" spans="1:10" ht="15" customHeight="1" thickTop="1" x14ac:dyDescent="0.2">
      <c r="A105" s="344" t="s">
        <v>3</v>
      </c>
      <c r="B105" s="340" t="s">
        <v>252</v>
      </c>
      <c r="C105" s="341"/>
      <c r="D105" s="341"/>
      <c r="E105" s="341"/>
      <c r="F105" s="341"/>
      <c r="G105" s="341"/>
      <c r="H105" s="341"/>
      <c r="I105" s="341"/>
      <c r="J105" s="341"/>
    </row>
    <row r="106" spans="1:10" x14ac:dyDescent="0.2">
      <c r="A106" s="345"/>
      <c r="B106" s="106">
        <v>71400</v>
      </c>
      <c r="C106" s="79" t="s">
        <v>86</v>
      </c>
      <c r="D106" s="80">
        <v>6000</v>
      </c>
      <c r="E106" s="80">
        <v>1</v>
      </c>
      <c r="F106" s="81">
        <v>6</v>
      </c>
      <c r="G106" s="80">
        <f>D106*E106*F106</f>
        <v>36000</v>
      </c>
      <c r="H106" s="97">
        <f t="shared" si="1"/>
        <v>18000</v>
      </c>
      <c r="I106" s="97">
        <f t="shared" si="2"/>
        <v>10800</v>
      </c>
      <c r="J106" s="97">
        <f t="shared" si="3"/>
        <v>7200</v>
      </c>
    </row>
    <row r="107" spans="1:10" x14ac:dyDescent="0.2">
      <c r="A107" s="345"/>
      <c r="B107" s="335">
        <v>71600</v>
      </c>
      <c r="C107" t="s">
        <v>90</v>
      </c>
      <c r="D107" s="82">
        <v>1000</v>
      </c>
      <c r="E107" s="82">
        <v>5</v>
      </c>
      <c r="F107" s="78">
        <v>1</v>
      </c>
      <c r="G107" s="80">
        <f>D107*E107*F107</f>
        <v>5000</v>
      </c>
      <c r="H107" s="97">
        <f t="shared" si="1"/>
        <v>2500</v>
      </c>
      <c r="I107" s="97">
        <f t="shared" si="2"/>
        <v>1500</v>
      </c>
      <c r="J107" s="97">
        <f t="shared" si="3"/>
        <v>1000</v>
      </c>
    </row>
    <row r="108" spans="1:10" x14ac:dyDescent="0.2">
      <c r="A108" s="345"/>
      <c r="B108" s="335"/>
      <c r="C108" t="s">
        <v>91</v>
      </c>
      <c r="D108" s="82">
        <v>500</v>
      </c>
      <c r="E108" s="82">
        <v>5</v>
      </c>
      <c r="F108" s="78">
        <v>2</v>
      </c>
      <c r="G108" s="80">
        <f>D108*E108*F108</f>
        <v>5000</v>
      </c>
      <c r="H108" s="97">
        <f t="shared" si="1"/>
        <v>2500</v>
      </c>
      <c r="I108" s="97">
        <f t="shared" si="2"/>
        <v>1500</v>
      </c>
      <c r="J108" s="97">
        <f t="shared" si="3"/>
        <v>1000</v>
      </c>
    </row>
    <row r="109" spans="1:10" x14ac:dyDescent="0.2">
      <c r="A109" s="345"/>
      <c r="B109" s="16">
        <v>75100</v>
      </c>
      <c r="C109" s="79" t="s">
        <v>95</v>
      </c>
      <c r="D109" s="82"/>
      <c r="E109" s="82"/>
      <c r="F109" s="78"/>
      <c r="G109" s="80">
        <f>SUM(G106:G108)*0.07</f>
        <v>3220.0000000000005</v>
      </c>
      <c r="H109" s="97">
        <f>SUM(H106:H108)*0.07</f>
        <v>1610.0000000000002</v>
      </c>
      <c r="I109" s="97">
        <f>SUM(I106:I108)*0.07</f>
        <v>966.00000000000011</v>
      </c>
      <c r="J109" s="97">
        <f>SUM(J106:J108)*0.07</f>
        <v>644.00000000000011</v>
      </c>
    </row>
    <row r="110" spans="1:10" ht="13.5" thickBot="1" x14ac:dyDescent="0.25">
      <c r="A110" s="345"/>
      <c r="B110" s="334" t="s">
        <v>51</v>
      </c>
      <c r="C110" s="334"/>
      <c r="D110" s="334"/>
      <c r="E110" s="334"/>
      <c r="F110" s="334"/>
      <c r="G110" s="84">
        <f>SUM(G106:G109)</f>
        <v>49220</v>
      </c>
      <c r="H110" s="95">
        <f>SUM(H106:H109)</f>
        <v>24610</v>
      </c>
      <c r="I110" s="95">
        <f>SUM(I106:I109)</f>
        <v>14766</v>
      </c>
      <c r="J110" s="95">
        <f>SUM(J106:J109)</f>
        <v>9844</v>
      </c>
    </row>
    <row r="111" spans="1:10" ht="28.5" customHeight="1" thickTop="1" x14ac:dyDescent="0.2">
      <c r="A111" s="345"/>
      <c r="B111" s="340" t="s">
        <v>253</v>
      </c>
      <c r="C111" s="341"/>
      <c r="D111" s="341"/>
      <c r="E111" s="341"/>
      <c r="F111" s="341"/>
      <c r="G111" s="341"/>
      <c r="H111" s="341"/>
      <c r="I111" s="341"/>
      <c r="J111" s="341"/>
    </row>
    <row r="112" spans="1:10" x14ac:dyDescent="0.2">
      <c r="A112" s="345"/>
      <c r="B112" s="16">
        <v>71400</v>
      </c>
      <c r="C112" s="79" t="s">
        <v>86</v>
      </c>
      <c r="D112" s="80">
        <v>6000</v>
      </c>
      <c r="E112" s="80">
        <v>2</v>
      </c>
      <c r="F112" s="81">
        <v>6</v>
      </c>
      <c r="G112" s="80">
        <f>D112*E112*F112</f>
        <v>72000</v>
      </c>
      <c r="H112" s="97">
        <f t="shared" si="1"/>
        <v>36000</v>
      </c>
      <c r="I112" s="97">
        <f t="shared" si="2"/>
        <v>21600</v>
      </c>
      <c r="J112" s="97">
        <f t="shared" si="3"/>
        <v>14400</v>
      </c>
    </row>
    <row r="113" spans="1:10" x14ac:dyDescent="0.2">
      <c r="A113" s="345"/>
      <c r="B113" s="335">
        <v>71600</v>
      </c>
      <c r="C113" t="s">
        <v>90</v>
      </c>
      <c r="D113" s="82">
        <v>1000</v>
      </c>
      <c r="E113" s="82">
        <v>8</v>
      </c>
      <c r="F113" s="78">
        <v>1</v>
      </c>
      <c r="G113" s="80">
        <f>D113*E113*F113</f>
        <v>8000</v>
      </c>
      <c r="H113" s="97">
        <f t="shared" si="1"/>
        <v>4000</v>
      </c>
      <c r="I113" s="97">
        <f t="shared" si="2"/>
        <v>2400</v>
      </c>
      <c r="J113" s="97">
        <f t="shared" si="3"/>
        <v>1600</v>
      </c>
    </row>
    <row r="114" spans="1:10" x14ac:dyDescent="0.2">
      <c r="A114" s="345"/>
      <c r="B114" s="335"/>
      <c r="C114" t="s">
        <v>91</v>
      </c>
      <c r="D114" s="82">
        <v>500</v>
      </c>
      <c r="E114" s="82">
        <v>8</v>
      </c>
      <c r="F114" s="78">
        <v>2</v>
      </c>
      <c r="G114" s="80">
        <f>D114*E114*F114</f>
        <v>8000</v>
      </c>
      <c r="H114" s="97">
        <f t="shared" si="1"/>
        <v>4000</v>
      </c>
      <c r="I114" s="97">
        <f t="shared" si="2"/>
        <v>2400</v>
      </c>
      <c r="J114" s="97">
        <f t="shared" si="3"/>
        <v>1600</v>
      </c>
    </row>
    <row r="115" spans="1:10" x14ac:dyDescent="0.2">
      <c r="A115" s="345"/>
      <c r="B115" s="16">
        <v>75100</v>
      </c>
      <c r="C115" s="79" t="s">
        <v>95</v>
      </c>
      <c r="D115" s="82"/>
      <c r="E115" s="82"/>
      <c r="F115" s="78"/>
      <c r="G115" s="80">
        <f>SUM(G112:G114)*0.07</f>
        <v>6160.0000000000009</v>
      </c>
      <c r="H115" s="97">
        <f>SUM(H112:H114)*0.07</f>
        <v>3080.0000000000005</v>
      </c>
      <c r="I115" s="97">
        <f>SUM(I112:I114)*0.07</f>
        <v>1848.0000000000002</v>
      </c>
      <c r="J115" s="97">
        <f>SUM(J112:J114)*0.07</f>
        <v>1232.0000000000002</v>
      </c>
    </row>
    <row r="116" spans="1:10" ht="13.5" thickBot="1" x14ac:dyDescent="0.25">
      <c r="A116" s="345"/>
      <c r="B116" s="334" t="s">
        <v>52</v>
      </c>
      <c r="C116" s="334"/>
      <c r="D116" s="334"/>
      <c r="E116" s="334"/>
      <c r="F116" s="334"/>
      <c r="G116" s="84">
        <f>SUM(G112:G115)</f>
        <v>94160</v>
      </c>
      <c r="H116" s="95">
        <f>SUM(H112:H115)</f>
        <v>47080</v>
      </c>
      <c r="I116" s="95">
        <f>SUM(I112:I115)</f>
        <v>28248</v>
      </c>
      <c r="J116" s="95">
        <f>SUM(J112:J115)</f>
        <v>18832</v>
      </c>
    </row>
    <row r="117" spans="1:10" ht="13.5" thickTop="1" x14ac:dyDescent="0.2">
      <c r="A117" s="345"/>
      <c r="B117" s="342" t="s">
        <v>254</v>
      </c>
      <c r="C117" s="337"/>
      <c r="D117" s="337"/>
      <c r="E117" s="337"/>
      <c r="F117" s="337"/>
      <c r="G117" s="337"/>
      <c r="H117" s="337"/>
      <c r="I117" s="337"/>
      <c r="J117" s="337"/>
    </row>
    <row r="118" spans="1:10" x14ac:dyDescent="0.2">
      <c r="A118" s="345"/>
      <c r="B118" s="16">
        <v>71400</v>
      </c>
      <c r="C118" s="79" t="s">
        <v>86</v>
      </c>
      <c r="D118" s="80">
        <v>6000</v>
      </c>
      <c r="E118" s="80">
        <v>2</v>
      </c>
      <c r="F118" s="81">
        <v>6</v>
      </c>
      <c r="G118" s="80">
        <f>D118*E118*F118</f>
        <v>72000</v>
      </c>
      <c r="H118" s="97">
        <f t="shared" si="1"/>
        <v>36000</v>
      </c>
      <c r="I118" s="97">
        <f t="shared" si="2"/>
        <v>21600</v>
      </c>
      <c r="J118" s="97">
        <f t="shared" si="3"/>
        <v>14400</v>
      </c>
    </row>
    <row r="119" spans="1:10" x14ac:dyDescent="0.2">
      <c r="A119" s="345"/>
      <c r="B119" s="335">
        <v>71600</v>
      </c>
      <c r="C119" t="s">
        <v>90</v>
      </c>
      <c r="D119" s="82">
        <v>1000</v>
      </c>
      <c r="E119" s="82">
        <v>8</v>
      </c>
      <c r="F119" s="78">
        <v>1</v>
      </c>
      <c r="G119" s="80">
        <f>D119*E119*F119</f>
        <v>8000</v>
      </c>
      <c r="H119" s="97">
        <f t="shared" si="1"/>
        <v>4000</v>
      </c>
      <c r="I119" s="97">
        <f t="shared" si="2"/>
        <v>2400</v>
      </c>
      <c r="J119" s="97">
        <f t="shared" si="3"/>
        <v>1600</v>
      </c>
    </row>
    <row r="120" spans="1:10" x14ac:dyDescent="0.2">
      <c r="A120" s="345"/>
      <c r="B120" s="335"/>
      <c r="C120" t="s">
        <v>91</v>
      </c>
      <c r="D120" s="82">
        <v>500</v>
      </c>
      <c r="E120" s="82">
        <v>8</v>
      </c>
      <c r="F120" s="78">
        <v>2</v>
      </c>
      <c r="G120" s="80">
        <f>D120*E120*F120</f>
        <v>8000</v>
      </c>
      <c r="H120" s="97">
        <f t="shared" si="1"/>
        <v>4000</v>
      </c>
      <c r="I120" s="97">
        <f t="shared" si="2"/>
        <v>2400</v>
      </c>
      <c r="J120" s="97">
        <f t="shared" si="3"/>
        <v>1600</v>
      </c>
    </row>
    <row r="121" spans="1:10" x14ac:dyDescent="0.2">
      <c r="A121" s="345"/>
      <c r="B121" s="16">
        <v>75100</v>
      </c>
      <c r="C121" s="79" t="s">
        <v>95</v>
      </c>
      <c r="D121" s="82"/>
      <c r="E121" s="82"/>
      <c r="F121" s="78"/>
      <c r="G121" s="80">
        <f>SUM(G118:G120)*0.07</f>
        <v>6160.0000000000009</v>
      </c>
      <c r="H121" s="97">
        <f>SUM(H118:H120)*0.07</f>
        <v>3080.0000000000005</v>
      </c>
      <c r="I121" s="97">
        <f>SUM(I118:I120)*0.07</f>
        <v>1848.0000000000002</v>
      </c>
      <c r="J121" s="97">
        <f>SUM(J118:J120)*0.07</f>
        <v>1232.0000000000002</v>
      </c>
    </row>
    <row r="122" spans="1:10" ht="13.5" thickBot="1" x14ac:dyDescent="0.25">
      <c r="A122" s="345"/>
      <c r="B122" s="334" t="s">
        <v>53</v>
      </c>
      <c r="C122" s="334"/>
      <c r="D122" s="334"/>
      <c r="E122" s="334"/>
      <c r="F122" s="334"/>
      <c r="G122" s="84">
        <f>SUM(G118:G121)</f>
        <v>94160</v>
      </c>
      <c r="H122" s="95">
        <f>SUM(H118:H121)</f>
        <v>47080</v>
      </c>
      <c r="I122" s="95">
        <f>SUM(I118:I121)</f>
        <v>28248</v>
      </c>
      <c r="J122" s="95">
        <f>SUM(J118:J121)</f>
        <v>18832</v>
      </c>
    </row>
    <row r="123" spans="1:10" ht="14.25" thickTop="1" thickBot="1" x14ac:dyDescent="0.25">
      <c r="A123" s="88"/>
      <c r="B123" s="347" t="s">
        <v>71</v>
      </c>
      <c r="C123" s="347"/>
      <c r="D123" s="347"/>
      <c r="E123" s="347"/>
      <c r="F123" s="347"/>
      <c r="G123" s="87">
        <f>SUM(G110,G116,G122)</f>
        <v>237540</v>
      </c>
      <c r="H123" s="87">
        <f>SUM(H110,H116,H122)</f>
        <v>118770</v>
      </c>
      <c r="I123" s="87">
        <f>SUM(I110,I116,I122)</f>
        <v>71262</v>
      </c>
      <c r="J123" s="87">
        <f>SUM(J110,J116,J122)</f>
        <v>47508</v>
      </c>
    </row>
    <row r="124" spans="1:10" ht="13.5" thickTop="1" x14ac:dyDescent="0.2">
      <c r="A124" s="344" t="s">
        <v>34</v>
      </c>
      <c r="B124" s="342" t="s">
        <v>255</v>
      </c>
      <c r="C124" s="337"/>
      <c r="D124" s="337"/>
      <c r="E124" s="337"/>
      <c r="F124" s="337"/>
      <c r="G124" s="337"/>
      <c r="H124" s="337"/>
      <c r="I124" s="337"/>
      <c r="J124" s="337"/>
    </row>
    <row r="125" spans="1:10" x14ac:dyDescent="0.2">
      <c r="A125" s="345"/>
      <c r="B125" s="106">
        <v>61200</v>
      </c>
      <c r="C125" s="118" t="s">
        <v>244</v>
      </c>
      <c r="D125" s="80">
        <v>6000</v>
      </c>
      <c r="E125" s="80">
        <v>1</v>
      </c>
      <c r="F125" s="81">
        <v>36</v>
      </c>
      <c r="G125" s="80">
        <f>D125*E125*F125</f>
        <v>216000</v>
      </c>
      <c r="H125" s="97">
        <f>G125/3</f>
        <v>72000</v>
      </c>
      <c r="I125" s="97">
        <f>G125/3</f>
        <v>72000</v>
      </c>
      <c r="J125" s="97">
        <f>G125/3</f>
        <v>72000</v>
      </c>
    </row>
    <row r="126" spans="1:10" x14ac:dyDescent="0.2">
      <c r="A126" s="345"/>
      <c r="B126" s="106">
        <v>71400</v>
      </c>
      <c r="C126" s="79" t="s">
        <v>86</v>
      </c>
      <c r="D126" s="80">
        <v>9500</v>
      </c>
      <c r="E126" s="80">
        <v>1</v>
      </c>
      <c r="F126" s="81">
        <v>36</v>
      </c>
      <c r="G126" s="80">
        <f>D126*E126*F126</f>
        <v>342000</v>
      </c>
      <c r="H126" s="97">
        <f>G126/3</f>
        <v>114000</v>
      </c>
      <c r="I126" s="97">
        <f>G126/3</f>
        <v>114000</v>
      </c>
      <c r="J126" s="97">
        <f>G126/3</f>
        <v>114000</v>
      </c>
    </row>
    <row r="127" spans="1:10" x14ac:dyDescent="0.2">
      <c r="A127" s="345"/>
      <c r="B127" s="335">
        <v>71600</v>
      </c>
      <c r="C127" t="s">
        <v>90</v>
      </c>
      <c r="D127" s="82">
        <v>1000</v>
      </c>
      <c r="E127" s="82">
        <v>8</v>
      </c>
      <c r="F127" s="78">
        <v>1</v>
      </c>
      <c r="G127" s="80">
        <f>D127*E127*F127</f>
        <v>8000</v>
      </c>
      <c r="H127" s="97">
        <f t="shared" ref="H127:H137" si="4">G127*0.5</f>
        <v>4000</v>
      </c>
      <c r="I127" s="97">
        <f t="shared" ref="I127:I137" si="5">G127*0.3</f>
        <v>2400</v>
      </c>
      <c r="J127" s="97">
        <f t="shared" ref="J127:J137" si="6">G127*0.2</f>
        <v>1600</v>
      </c>
    </row>
    <row r="128" spans="1:10" x14ac:dyDescent="0.2">
      <c r="A128" s="345"/>
      <c r="B128" s="335"/>
      <c r="C128" t="s">
        <v>91</v>
      </c>
      <c r="D128" s="82">
        <v>500</v>
      </c>
      <c r="E128" s="82">
        <v>8</v>
      </c>
      <c r="F128" s="78">
        <v>2</v>
      </c>
      <c r="G128" s="80">
        <f>D128*E128*F128</f>
        <v>8000</v>
      </c>
      <c r="H128" s="97">
        <f t="shared" si="4"/>
        <v>4000</v>
      </c>
      <c r="I128" s="97">
        <f t="shared" si="5"/>
        <v>2400</v>
      </c>
      <c r="J128" s="97">
        <f t="shared" si="6"/>
        <v>1600</v>
      </c>
    </row>
    <row r="129" spans="1:11" x14ac:dyDescent="0.2">
      <c r="A129" s="345"/>
      <c r="B129" s="16">
        <v>75100</v>
      </c>
      <c r="C129" s="79" t="s">
        <v>95</v>
      </c>
      <c r="D129" s="82"/>
      <c r="E129" s="82"/>
      <c r="F129" s="78"/>
      <c r="G129" s="80">
        <f>SUM(G125:G128)*0.07</f>
        <v>40180.000000000007</v>
      </c>
      <c r="H129" s="97">
        <f>SUM(H125:H128)*0.07</f>
        <v>13580.000000000002</v>
      </c>
      <c r="I129" s="97">
        <f>SUM(I125:I128)*0.07</f>
        <v>13356.000000000002</v>
      </c>
      <c r="J129" s="97">
        <f>SUM(J125:J128)*0.07</f>
        <v>13244.000000000002</v>
      </c>
    </row>
    <row r="130" spans="1:11" ht="13.5" thickBot="1" x14ac:dyDescent="0.25">
      <c r="A130" s="345"/>
      <c r="B130" s="334" t="s">
        <v>54</v>
      </c>
      <c r="C130" s="334"/>
      <c r="D130" s="334"/>
      <c r="E130" s="334"/>
      <c r="F130" s="334"/>
      <c r="G130" s="84">
        <f>SUM(G125:G129)</f>
        <v>614180</v>
      </c>
      <c r="H130" s="95">
        <f>SUM(H125:H129)</f>
        <v>207580</v>
      </c>
      <c r="I130" s="95">
        <f>SUM(I125:I129)</f>
        <v>204156</v>
      </c>
      <c r="J130" s="95">
        <f>SUM(J125:J129)</f>
        <v>202444</v>
      </c>
    </row>
    <row r="131" spans="1:11" ht="13.5" thickTop="1" x14ac:dyDescent="0.2">
      <c r="A131" s="345"/>
      <c r="B131" s="342" t="s">
        <v>256</v>
      </c>
      <c r="C131" s="337"/>
      <c r="D131" s="337"/>
      <c r="E131" s="337"/>
      <c r="F131" s="337"/>
      <c r="G131" s="337"/>
      <c r="H131" s="337"/>
      <c r="I131" s="337"/>
      <c r="J131" s="337"/>
    </row>
    <row r="132" spans="1:11" x14ac:dyDescent="0.2">
      <c r="A132" s="345"/>
      <c r="B132" s="106">
        <v>71400</v>
      </c>
      <c r="C132" s="79" t="s">
        <v>86</v>
      </c>
      <c r="D132" s="80">
        <v>5000</v>
      </c>
      <c r="E132" s="80">
        <v>1</v>
      </c>
      <c r="F132" s="81">
        <v>36</v>
      </c>
      <c r="G132" s="80">
        <f>D132*E132*F132</f>
        <v>180000</v>
      </c>
      <c r="H132" s="97">
        <f>G132/3</f>
        <v>60000</v>
      </c>
      <c r="I132" s="97">
        <f>G132/3</f>
        <v>60000</v>
      </c>
      <c r="J132" s="97">
        <f>G132/3</f>
        <v>60000</v>
      </c>
    </row>
    <row r="133" spans="1:11" x14ac:dyDescent="0.2">
      <c r="A133" s="345"/>
      <c r="B133" s="335">
        <v>71600</v>
      </c>
      <c r="C133" t="s">
        <v>90</v>
      </c>
      <c r="D133" s="82">
        <v>1000</v>
      </c>
      <c r="E133" s="82">
        <v>15</v>
      </c>
      <c r="F133" s="78">
        <v>1</v>
      </c>
      <c r="G133" s="80">
        <f>D133*E133*F133</f>
        <v>15000</v>
      </c>
      <c r="H133" s="97">
        <f t="shared" si="4"/>
        <v>7500</v>
      </c>
      <c r="I133" s="97">
        <f t="shared" si="5"/>
        <v>4500</v>
      </c>
      <c r="J133" s="97">
        <f t="shared" si="6"/>
        <v>3000</v>
      </c>
    </row>
    <row r="134" spans="1:11" x14ac:dyDescent="0.2">
      <c r="A134" s="345"/>
      <c r="B134" s="335"/>
      <c r="C134" t="s">
        <v>91</v>
      </c>
      <c r="D134" s="82">
        <v>500</v>
      </c>
      <c r="E134" s="82">
        <v>15</v>
      </c>
      <c r="F134" s="78">
        <v>2</v>
      </c>
      <c r="G134" s="80">
        <f>D134*E134*F134</f>
        <v>15000</v>
      </c>
      <c r="H134" s="97">
        <f t="shared" si="4"/>
        <v>7500</v>
      </c>
      <c r="I134" s="97">
        <f t="shared" si="5"/>
        <v>4500</v>
      </c>
      <c r="J134" s="97">
        <f t="shared" si="6"/>
        <v>3000</v>
      </c>
    </row>
    <row r="135" spans="1:11" x14ac:dyDescent="0.2">
      <c r="A135" s="345"/>
      <c r="B135" s="335">
        <v>71600</v>
      </c>
      <c r="C135" t="s">
        <v>92</v>
      </c>
      <c r="D135" s="82">
        <v>3000</v>
      </c>
      <c r="E135" s="82">
        <v>5</v>
      </c>
      <c r="F135" s="78">
        <v>1</v>
      </c>
      <c r="G135" s="80">
        <f>D135*E135*F135</f>
        <v>15000</v>
      </c>
      <c r="H135" s="97">
        <f t="shared" si="4"/>
        <v>7500</v>
      </c>
      <c r="I135" s="97">
        <f t="shared" si="5"/>
        <v>4500</v>
      </c>
      <c r="J135" s="97">
        <f t="shared" si="6"/>
        <v>3000</v>
      </c>
    </row>
    <row r="136" spans="1:11" x14ac:dyDescent="0.2">
      <c r="A136" s="345"/>
      <c r="B136" s="335"/>
      <c r="C136" s="135" t="s">
        <v>58</v>
      </c>
      <c r="D136" s="82">
        <v>650</v>
      </c>
      <c r="E136" s="82">
        <v>5</v>
      </c>
      <c r="F136" s="78">
        <v>3</v>
      </c>
      <c r="G136" s="80">
        <f>D136*E136*F136</f>
        <v>9750</v>
      </c>
      <c r="H136" s="97">
        <f t="shared" si="4"/>
        <v>4875</v>
      </c>
      <c r="I136" s="97">
        <f t="shared" si="5"/>
        <v>2925</v>
      </c>
      <c r="J136" s="97">
        <f t="shared" si="6"/>
        <v>1950</v>
      </c>
    </row>
    <row r="137" spans="1:11" x14ac:dyDescent="0.2">
      <c r="A137" s="345"/>
      <c r="B137" s="16">
        <v>72100</v>
      </c>
      <c r="C137" s="79" t="s">
        <v>88</v>
      </c>
      <c r="D137" s="82"/>
      <c r="E137" s="82"/>
      <c r="F137" s="78"/>
      <c r="G137" s="80">
        <v>215000</v>
      </c>
      <c r="H137" s="97">
        <f t="shared" si="4"/>
        <v>107500</v>
      </c>
      <c r="I137" s="97">
        <f t="shared" si="5"/>
        <v>64500</v>
      </c>
      <c r="J137" s="97">
        <f t="shared" si="6"/>
        <v>43000</v>
      </c>
      <c r="K137" s="149"/>
    </row>
    <row r="138" spans="1:11" x14ac:dyDescent="0.2">
      <c r="A138" s="345"/>
      <c r="B138" s="16">
        <v>75100</v>
      </c>
      <c r="C138" s="79" t="s">
        <v>95</v>
      </c>
      <c r="D138" s="82"/>
      <c r="E138" s="82"/>
      <c r="F138" s="78"/>
      <c r="G138" s="80">
        <f>SUM(G132:G137)*0.07</f>
        <v>31482.500000000004</v>
      </c>
      <c r="H138" s="97">
        <f>SUM(H132:H137)*0.07</f>
        <v>13641.250000000002</v>
      </c>
      <c r="I138" s="97">
        <f>SUM(I132:I137)*0.07</f>
        <v>9864.7500000000018</v>
      </c>
      <c r="J138" s="97">
        <f>SUM(J132:J137)*0.07</f>
        <v>7976.5000000000009</v>
      </c>
    </row>
    <row r="139" spans="1:11" ht="13.5" thickBot="1" x14ac:dyDescent="0.25">
      <c r="A139" s="345"/>
      <c r="B139" s="334" t="s">
        <v>55</v>
      </c>
      <c r="C139" s="334"/>
      <c r="D139" s="334"/>
      <c r="E139" s="334"/>
      <c r="F139" s="334"/>
      <c r="G139" s="84">
        <f>SUM(G132:G138)</f>
        <v>481232.5</v>
      </c>
      <c r="H139" s="95">
        <f>SUM(H132:H138)</f>
        <v>208516.25</v>
      </c>
      <c r="I139" s="95">
        <f>SUM(I132:I138)</f>
        <v>150789.75</v>
      </c>
      <c r="J139" s="95">
        <f>SUM(J132:J138)</f>
        <v>121926.5</v>
      </c>
    </row>
    <row r="140" spans="1:11" ht="13.5" thickTop="1" x14ac:dyDescent="0.2">
      <c r="A140" s="132"/>
      <c r="B140" s="337" t="s">
        <v>297</v>
      </c>
      <c r="C140" s="337"/>
      <c r="D140" s="337"/>
      <c r="E140" s="337"/>
      <c r="F140" s="337"/>
      <c r="G140" s="337"/>
      <c r="H140" s="337"/>
      <c r="I140" s="337"/>
      <c r="J140" s="337"/>
      <c r="K140" s="148"/>
    </row>
    <row r="141" spans="1:11" x14ac:dyDescent="0.2">
      <c r="A141" s="132"/>
      <c r="B141" s="106">
        <v>71400</v>
      </c>
      <c r="C141" s="79" t="s">
        <v>86</v>
      </c>
      <c r="D141" s="80">
        <v>2000</v>
      </c>
      <c r="E141" s="80">
        <v>1</v>
      </c>
      <c r="F141" s="81">
        <v>36</v>
      </c>
      <c r="G141" s="80">
        <f>D141*E141*F141</f>
        <v>72000</v>
      </c>
      <c r="H141" s="97">
        <f>G141/3</f>
        <v>24000</v>
      </c>
      <c r="I141" s="97">
        <f>G141/3</f>
        <v>24000</v>
      </c>
      <c r="J141" s="97">
        <f>G141/3</f>
        <v>24000</v>
      </c>
      <c r="K141" s="148"/>
    </row>
    <row r="142" spans="1:11" x14ac:dyDescent="0.2">
      <c r="A142" s="132"/>
      <c r="B142" s="335">
        <v>71600</v>
      </c>
      <c r="C142" t="s">
        <v>90</v>
      </c>
      <c r="D142" s="82">
        <v>1000</v>
      </c>
      <c r="E142" s="82">
        <v>21</v>
      </c>
      <c r="F142" s="78">
        <v>1</v>
      </c>
      <c r="G142" s="80">
        <f>SUM(H142:J142)</f>
        <v>26000</v>
      </c>
      <c r="H142" s="97">
        <v>15000</v>
      </c>
      <c r="I142" s="97">
        <v>6300</v>
      </c>
      <c r="J142" s="97">
        <v>4700</v>
      </c>
      <c r="K142" s="148"/>
    </row>
    <row r="143" spans="1:11" x14ac:dyDescent="0.2">
      <c r="A143" s="132"/>
      <c r="B143" s="335"/>
      <c r="C143" t="s">
        <v>91</v>
      </c>
      <c r="D143" s="82">
        <v>500</v>
      </c>
      <c r="E143" s="82">
        <v>21</v>
      </c>
      <c r="F143" s="78">
        <v>2</v>
      </c>
      <c r="G143" s="80">
        <f>SUM(H143:J143)</f>
        <v>26000</v>
      </c>
      <c r="H143" s="97">
        <v>15000</v>
      </c>
      <c r="I143" s="97">
        <v>6300</v>
      </c>
      <c r="J143" s="97">
        <v>4700</v>
      </c>
      <c r="K143" s="148"/>
    </row>
    <row r="144" spans="1:11" x14ac:dyDescent="0.2">
      <c r="A144" s="132"/>
      <c r="B144" s="16">
        <v>72100</v>
      </c>
      <c r="C144" s="79" t="s">
        <v>36</v>
      </c>
      <c r="D144" s="82"/>
      <c r="E144" s="82"/>
      <c r="F144" s="78"/>
      <c r="G144" s="80">
        <v>100000</v>
      </c>
      <c r="H144" s="83">
        <v>70000</v>
      </c>
      <c r="I144" s="83">
        <v>30000</v>
      </c>
      <c r="J144" s="83">
        <v>0</v>
      </c>
      <c r="K144" s="148"/>
    </row>
    <row r="145" spans="1:12" x14ac:dyDescent="0.2">
      <c r="A145" s="132"/>
      <c r="B145" s="16">
        <v>72200</v>
      </c>
      <c r="C145" s="79" t="s">
        <v>35</v>
      </c>
      <c r="D145" s="82"/>
      <c r="E145" s="82"/>
      <c r="F145" s="78"/>
      <c r="G145" s="80">
        <v>100000</v>
      </c>
      <c r="H145" s="83">
        <v>100000</v>
      </c>
      <c r="I145" s="83">
        <v>0</v>
      </c>
      <c r="J145" s="83">
        <v>0</v>
      </c>
      <c r="K145" s="148"/>
    </row>
    <row r="146" spans="1:12" x14ac:dyDescent="0.2">
      <c r="A146" s="132"/>
      <c r="B146" s="16">
        <v>72300</v>
      </c>
      <c r="C146" s="135" t="s">
        <v>305</v>
      </c>
      <c r="D146" s="82"/>
      <c r="E146" s="82"/>
      <c r="F146" s="78"/>
      <c r="G146" s="80">
        <f>SUM(H146:J146)</f>
        <v>60000</v>
      </c>
      <c r="H146" s="137">
        <v>20000</v>
      </c>
      <c r="I146" s="137">
        <v>20000</v>
      </c>
      <c r="J146" s="137">
        <v>20000</v>
      </c>
      <c r="K146" s="150"/>
      <c r="L146" s="141"/>
    </row>
    <row r="147" spans="1:12" x14ac:dyDescent="0.2">
      <c r="A147" s="132"/>
      <c r="B147" s="16">
        <v>72400</v>
      </c>
      <c r="C147" s="79" t="s">
        <v>306</v>
      </c>
      <c r="D147" s="82"/>
      <c r="E147" s="82"/>
      <c r="F147" s="78"/>
      <c r="G147" s="80">
        <f t="shared" ref="G147:G153" si="7">SUM(H147:J147)</f>
        <v>80000</v>
      </c>
      <c r="H147" s="137">
        <v>40000</v>
      </c>
      <c r="I147" s="137">
        <v>20000</v>
      </c>
      <c r="J147" s="137">
        <v>20000</v>
      </c>
      <c r="K147" s="150"/>
      <c r="L147" s="141"/>
    </row>
    <row r="148" spans="1:12" x14ac:dyDescent="0.2">
      <c r="A148" s="132"/>
      <c r="B148" s="16">
        <v>72500</v>
      </c>
      <c r="C148" s="79" t="s">
        <v>307</v>
      </c>
      <c r="D148" s="82"/>
      <c r="E148" s="82"/>
      <c r="F148" s="78"/>
      <c r="G148" s="80">
        <f t="shared" si="7"/>
        <v>30000</v>
      </c>
      <c r="H148" s="141">
        <v>10000</v>
      </c>
      <c r="I148" s="141">
        <v>10000</v>
      </c>
      <c r="J148" s="141">
        <v>10000</v>
      </c>
      <c r="K148" s="150"/>
      <c r="L148" s="141"/>
    </row>
    <row r="149" spans="1:12" x14ac:dyDescent="0.2">
      <c r="A149" s="132"/>
      <c r="B149" s="16">
        <v>72800</v>
      </c>
      <c r="C149" s="79" t="s">
        <v>37</v>
      </c>
      <c r="D149" s="82"/>
      <c r="E149" s="82"/>
      <c r="F149" s="78"/>
      <c r="G149" s="80">
        <f t="shared" si="7"/>
        <v>150000</v>
      </c>
      <c r="H149" s="83">
        <v>150000</v>
      </c>
      <c r="I149" s="83">
        <v>0</v>
      </c>
      <c r="J149" s="83">
        <v>0</v>
      </c>
      <c r="K149" s="150"/>
      <c r="L149" s="141"/>
    </row>
    <row r="150" spans="1:12" x14ac:dyDescent="0.2">
      <c r="A150" s="132"/>
      <c r="B150" s="16">
        <v>73100</v>
      </c>
      <c r="C150" s="79" t="s">
        <v>308</v>
      </c>
      <c r="D150" s="82"/>
      <c r="E150" s="82"/>
      <c r="F150" s="78"/>
      <c r="G150" s="80">
        <f t="shared" si="7"/>
        <v>55000</v>
      </c>
      <c r="H150" s="137">
        <v>25000</v>
      </c>
      <c r="I150" s="137">
        <v>15000</v>
      </c>
      <c r="J150" s="137">
        <v>15000</v>
      </c>
      <c r="K150" s="150"/>
      <c r="L150" s="141"/>
    </row>
    <row r="151" spans="1:12" x14ac:dyDescent="0.2">
      <c r="A151" s="132"/>
      <c r="B151" s="16">
        <v>73400</v>
      </c>
      <c r="C151" s="79" t="s">
        <v>309</v>
      </c>
      <c r="D151" s="82"/>
      <c r="E151" s="82"/>
      <c r="F151" s="78"/>
      <c r="G151" s="80">
        <f t="shared" si="7"/>
        <v>30000</v>
      </c>
      <c r="H151" s="137">
        <v>10000</v>
      </c>
      <c r="I151" s="137">
        <v>10000</v>
      </c>
      <c r="J151" s="137">
        <v>10000</v>
      </c>
      <c r="K151" s="150"/>
      <c r="L151" s="141"/>
    </row>
    <row r="152" spans="1:12" x14ac:dyDescent="0.2">
      <c r="A152" s="132"/>
      <c r="B152" s="16">
        <v>74200</v>
      </c>
      <c r="C152" s="79" t="s">
        <v>310</v>
      </c>
      <c r="D152" s="82"/>
      <c r="E152" s="82"/>
      <c r="F152" s="78"/>
      <c r="G152" s="80">
        <f t="shared" si="7"/>
        <v>30000</v>
      </c>
      <c r="H152" s="137">
        <v>10000</v>
      </c>
      <c r="I152" s="137">
        <v>10000</v>
      </c>
      <c r="J152" s="137">
        <v>10000</v>
      </c>
      <c r="K152" s="150"/>
      <c r="L152" s="141"/>
    </row>
    <row r="153" spans="1:12" x14ac:dyDescent="0.2">
      <c r="A153" s="132"/>
      <c r="B153" s="134" t="s">
        <v>299</v>
      </c>
      <c r="C153" s="135" t="s">
        <v>300</v>
      </c>
      <c r="D153" s="82"/>
      <c r="E153" s="82"/>
      <c r="F153" s="78"/>
      <c r="G153" s="80">
        <f t="shared" si="7"/>
        <v>50000</v>
      </c>
      <c r="H153" s="137">
        <v>50000</v>
      </c>
      <c r="I153" s="83">
        <v>0</v>
      </c>
      <c r="J153" s="83">
        <v>0</v>
      </c>
      <c r="K153" s="151"/>
      <c r="L153" s="141"/>
    </row>
    <row r="154" spans="1:12" x14ac:dyDescent="0.2">
      <c r="A154" s="132"/>
      <c r="B154" s="16">
        <v>75100</v>
      </c>
      <c r="C154" s="79" t="s">
        <v>95</v>
      </c>
      <c r="D154" s="82"/>
      <c r="E154" s="82"/>
      <c r="F154" s="78"/>
      <c r="G154" s="80">
        <f>SUM(G141:G153)*0.07</f>
        <v>56630.000000000007</v>
      </c>
      <c r="H154" s="83">
        <f>SUM(H141:H153)*0.07</f>
        <v>37730</v>
      </c>
      <c r="I154" s="83">
        <f>SUM(I141:I153)*0.07</f>
        <v>10612.000000000002</v>
      </c>
      <c r="J154" s="83">
        <f>SUM(J141:J153)*0.07</f>
        <v>8288</v>
      </c>
      <c r="K154" s="150"/>
      <c r="L154" s="141"/>
    </row>
    <row r="155" spans="1:12" ht="13.5" thickBot="1" x14ac:dyDescent="0.25">
      <c r="A155" s="132"/>
      <c r="B155" s="334" t="s">
        <v>298</v>
      </c>
      <c r="C155" s="334"/>
      <c r="D155" s="334"/>
      <c r="E155" s="334"/>
      <c r="F155" s="334"/>
      <c r="G155" s="84">
        <f>SUM(G141:G154)</f>
        <v>865630</v>
      </c>
      <c r="H155" s="95">
        <f>SUM(H141:H154)</f>
        <v>576730</v>
      </c>
      <c r="I155" s="95">
        <f>SUM(I141:I154)</f>
        <v>162212</v>
      </c>
      <c r="J155" s="142">
        <f>SUM(J141:J154)</f>
        <v>126688</v>
      </c>
      <c r="K155" s="148"/>
    </row>
    <row r="156" spans="1:12" ht="14.25" thickTop="1" thickBot="1" x14ac:dyDescent="0.25">
      <c r="A156" s="88"/>
      <c r="B156" s="347" t="s">
        <v>72</v>
      </c>
      <c r="C156" s="347"/>
      <c r="D156" s="347"/>
      <c r="E156" s="347"/>
      <c r="F156" s="347"/>
      <c r="G156" s="89">
        <f>SUM(G130,G139,G155)</f>
        <v>1961042.5</v>
      </c>
      <c r="H156" s="89">
        <f>SUM(H130,H139,H155)</f>
        <v>992826.25</v>
      </c>
      <c r="I156" s="89">
        <f>SUM(I130,I139,I155)</f>
        <v>517157.75</v>
      </c>
      <c r="J156" s="89">
        <f>SUM(J130,J139,J155)</f>
        <v>451058.5</v>
      </c>
    </row>
    <row r="157" spans="1:12" ht="14.25" thickTop="1" thickBot="1" x14ac:dyDescent="0.25">
      <c r="A157" s="90"/>
      <c r="B157" s="346" t="s">
        <v>96</v>
      </c>
      <c r="C157" s="346"/>
      <c r="D157" s="346"/>
      <c r="E157" s="346"/>
      <c r="F157" s="346"/>
      <c r="G157" s="91">
        <f>SUM(G62,G104,G123,G156)</f>
        <v>4500000.5600000005</v>
      </c>
      <c r="H157" s="91">
        <f>SUM(H62,H104,H123,H156)</f>
        <v>2288085.8600000003</v>
      </c>
      <c r="I157" s="91">
        <f>SUM(I62,I104,I123,I156)</f>
        <v>1298822.068</v>
      </c>
      <c r="J157" s="91">
        <f>SUM(J62,J104,J123,J156)</f>
        <v>913092.63199999998</v>
      </c>
    </row>
    <row r="158" spans="1:12" ht="13.5" thickTop="1" x14ac:dyDescent="0.2"/>
    <row r="161" spans="7:11" x14ac:dyDescent="0.2">
      <c r="G161" s="94"/>
      <c r="I161" s="83"/>
      <c r="J161" s="96"/>
      <c r="K161" s="135"/>
    </row>
    <row r="162" spans="7:11" x14ac:dyDescent="0.2">
      <c r="G162" s="125"/>
      <c r="I162" s="83"/>
      <c r="J162" s="96"/>
      <c r="K162" s="135"/>
    </row>
    <row r="163" spans="7:11" x14ac:dyDescent="0.2">
      <c r="H163" s="94"/>
    </row>
    <row r="164" spans="7:11" x14ac:dyDescent="0.2">
      <c r="I164" s="97"/>
    </row>
  </sheetData>
  <mergeCells count="67">
    <mergeCell ref="B62:F62"/>
    <mergeCell ref="B61:F61"/>
    <mergeCell ref="B23:J23"/>
    <mergeCell ref="B30:J30"/>
    <mergeCell ref="B72:J72"/>
    <mergeCell ref="B157:F157"/>
    <mergeCell ref="B135:B136"/>
    <mergeCell ref="B123:F123"/>
    <mergeCell ref="B63:J63"/>
    <mergeCell ref="B99:B100"/>
    <mergeCell ref="B156:F156"/>
    <mergeCell ref="B155:F155"/>
    <mergeCell ref="B104:F104"/>
    <mergeCell ref="A124:A139"/>
    <mergeCell ref="B130:F130"/>
    <mergeCell ref="B139:F139"/>
    <mergeCell ref="B127:B128"/>
    <mergeCell ref="B133:B134"/>
    <mergeCell ref="B131:J131"/>
    <mergeCell ref="B124:J124"/>
    <mergeCell ref="A105:A122"/>
    <mergeCell ref="B110:F110"/>
    <mergeCell ref="B116:F116"/>
    <mergeCell ref="B122:F122"/>
    <mergeCell ref="B107:B108"/>
    <mergeCell ref="B113:B114"/>
    <mergeCell ref="B119:B120"/>
    <mergeCell ref="B117:J117"/>
    <mergeCell ref="B111:J111"/>
    <mergeCell ref="B105:J105"/>
    <mergeCell ref="B36:J36"/>
    <mergeCell ref="B45:J45"/>
    <mergeCell ref="B54:J54"/>
    <mergeCell ref="B18:B19"/>
    <mergeCell ref="B25:B26"/>
    <mergeCell ref="B53:F53"/>
    <mergeCell ref="B15:F15"/>
    <mergeCell ref="B56:B59"/>
    <mergeCell ref="A63:A103"/>
    <mergeCell ref="B71:F71"/>
    <mergeCell ref="B78:F78"/>
    <mergeCell ref="B87:F87"/>
    <mergeCell ref="B96:F96"/>
    <mergeCell ref="B90:B93"/>
    <mergeCell ref="B81:B84"/>
    <mergeCell ref="B79:J79"/>
    <mergeCell ref="B65:B68"/>
    <mergeCell ref="B74:B75"/>
    <mergeCell ref="B103:F103"/>
    <mergeCell ref="B97:J97"/>
    <mergeCell ref="B16:J16"/>
    <mergeCell ref="C1:G1"/>
    <mergeCell ref="B44:F44"/>
    <mergeCell ref="B142:B143"/>
    <mergeCell ref="B22:F22"/>
    <mergeCell ref="B32:B33"/>
    <mergeCell ref="B35:F35"/>
    <mergeCell ref="B10:J10"/>
    <mergeCell ref="B4:J4"/>
    <mergeCell ref="B140:J140"/>
    <mergeCell ref="B29:F29"/>
    <mergeCell ref="B6:B7"/>
    <mergeCell ref="B12:B13"/>
    <mergeCell ref="B9:F9"/>
    <mergeCell ref="B88:J88"/>
    <mergeCell ref="B38:B41"/>
    <mergeCell ref="B47:B50"/>
  </mergeCells>
  <phoneticPr fontId="13" type="noConversion"/>
  <pageMargins left="0.78740157499999996" right="0.78740157499999996" top="0.984251969" bottom="0.984251969" header="0.5" footer="0.5"/>
  <pageSetup paperSize="9" scale="72" orientation="landscape" r:id="rId1"/>
  <headerFooter alignWithMargins="0"/>
  <rowBreaks count="3" manualBreakCount="3">
    <brk id="29" max="10" man="1"/>
    <brk id="62" max="10" man="1"/>
    <brk id="10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V65536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UNDPPublishedDate xmlns="f1161f5b-24a3-4c2d-bc81-44cb9325e8ee">2013-06-17T04:00:00+00:00</UNDPPublishedDate>
    <UNDPFocusAreasTaxHTField0 xmlns="1ed4137b-41b2-488b-8250-6d369ec27664">
      <Terms xmlns="http://schemas.microsoft.com/office/infopath/2007/PartnerControls"/>
    </UNDPFocusAreasTaxHTField0>
    <PDC_x0020_Document_x0020_Category xmlns="f1161f5b-24a3-4c2d-bc81-44cb9325e8ee">Project</PDC_x0020_Document_x0020_Category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Prodoc</TermName>
          <TermId xmlns="http://schemas.microsoft.com/office/infopath/2007/PartnerControls">099f975e-b4d9-4bba-a499-dbcc387c61ad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Project_x0020_Number xmlns="f1161f5b-24a3-4c2d-bc81-44cb9325e8ee">00073790</Project_x0020_Number>
    <Project_x0020_Manager xmlns="f1161f5b-24a3-4c2d-bc81-44cb9325e8ee" xsi:nil="true"/>
    <TaxCatchAll xmlns="1ed4137b-41b2-488b-8250-6d369ec27664">
      <Value>1110</Value>
      <Value>1137</Value>
      <Value>1</Value>
      <Value>763</Value>
    </TaxCatchAll>
    <Outcome1 xmlns="f1161f5b-24a3-4c2d-bc81-44cb9325e8ee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BRA</TermName>
          <TermId xmlns="http://schemas.microsoft.com/office/infopath/2007/PartnerControls">e2c97dad-db42-430a-a7f4-43d64b0b5200</TermId>
        </TermInfo>
      </Terms>
    </gc6531b704974d528487414686b72f6f>
    <_dlc_DocId xmlns="f1161f5b-24a3-4c2d-bc81-44cb9325e8ee">ATLASPDC-4-10652</_dlc_DocId>
    <_dlc_DocIdUrl xmlns="f1161f5b-24a3-4c2d-bc81-44cb9325e8ee">
      <Url>https://info.undp.org/docs/pdc/_layouts/DocIdRedir.aspx?ID=ATLASPDC-4-10652</Url>
      <Description>ATLASPDC-4-10652</Description>
    </_dlc_DocIdUrl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 xsi:nil="true"/>
    <UndpDocTypeMMTaxHTField0 xmlns="1ed4137b-41b2-488b-8250-6d369ec27664">
      <Terms xmlns="http://schemas.microsoft.com/office/infopath/2007/PartnerControls"/>
    </UndpDocTypeMMTaxHTField0>
    <_Publisher xmlns="http://schemas.microsoft.com/sharepoint/v3/fields" xsi:nil="true"/>
    <UNDPPOPPFunctionalArea xmlns="f1161f5b-24a3-4c2d-bc81-44cb9325e8ee" xsi:nil="true"/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00073790</UndpProjectNo>
    <UndpDocStatus xmlns="1ed4137b-41b2-488b-8250-6d369ec27664">Draft</UndpDocStatus>
    <UndpClassificationLevel xmlns="1ed4137b-41b2-488b-8250-6d369ec27664">Public</UndpClassificationLevel>
    <UndpIsTemplate xmlns="1ed4137b-41b2-488b-8250-6d369ec27664">No</UndpIsTemplate>
    <UndpDocID xmlns="1ed4137b-41b2-488b-8250-6d369ec27664" xsi:nil="true"/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Props1.xml><?xml version="1.0" encoding="utf-8"?>
<ds:datastoreItem xmlns:ds="http://schemas.openxmlformats.org/officeDocument/2006/customXml" ds:itemID="{DBD0AFBC-6ACA-43FE-ADC2-1C75621B3287}"/>
</file>

<file path=customXml/itemProps2.xml><?xml version="1.0" encoding="utf-8"?>
<ds:datastoreItem xmlns:ds="http://schemas.openxmlformats.org/officeDocument/2006/customXml" ds:itemID="{8BBA0443-2B2E-4374-A500-B1F166E327A8}"/>
</file>

<file path=customXml/itemProps3.xml><?xml version="1.0" encoding="utf-8"?>
<ds:datastoreItem xmlns:ds="http://schemas.openxmlformats.org/officeDocument/2006/customXml" ds:itemID="{BA7C0D7C-554D-4338-83D3-9134297F6BE7}"/>
</file>

<file path=customXml/itemProps4.xml><?xml version="1.0" encoding="utf-8"?>
<ds:datastoreItem xmlns:ds="http://schemas.openxmlformats.org/officeDocument/2006/customXml" ds:itemID="{4C04E15C-B976-4A16-9D57-FA047CCA269C}"/>
</file>

<file path=customXml/itemProps5.xml><?xml version="1.0" encoding="utf-8"?>
<ds:datastoreItem xmlns:ds="http://schemas.openxmlformats.org/officeDocument/2006/customXml" ds:itemID="{A674F663-1269-427B-86E1-58A86FD6D8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PRRF</vt:lpstr>
      <vt:lpstr>AWP 2013</vt:lpstr>
      <vt:lpstr>AWP 2014</vt:lpstr>
      <vt:lpstr>AWP 2015</vt:lpstr>
      <vt:lpstr>Orçamento por Resultado</vt:lpstr>
      <vt:lpstr>Memória de Cálculo</vt:lpstr>
      <vt:lpstr>Plan1</vt:lpstr>
      <vt:lpstr>Plan2</vt:lpstr>
      <vt:lpstr>'Memória de Cálculo'!Print_Area</vt:lpstr>
      <vt:lpstr>PRRF!Print_Area</vt:lpstr>
    </vt:vector>
  </TitlesOfParts>
  <Company>UNDP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UNDP</dc:creator>
  <cp:lastModifiedBy>Renatha Karine Moreira Calazans</cp:lastModifiedBy>
  <cp:lastPrinted>2013-06-17T23:43:00Z</cp:lastPrinted>
  <dcterms:created xsi:type="dcterms:W3CDTF">2009-06-04T20:53:38Z</dcterms:created>
  <dcterms:modified xsi:type="dcterms:W3CDTF">2013-06-18T00:05:18Z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4" name="Atlas Document Type">
    <vt:lpwstr>1110;#Prodoc|099f975e-b4d9-4bba-a499-dbcc387c61ad</vt:lpwstr>
  </property>
  <property fmtid="{D5CDD505-2E9C-101B-9397-08002B2CF9AE}" pid="5" name="Unit">
    <vt:lpwstr/>
  </property>
  <property fmtid="{D5CDD505-2E9C-101B-9397-08002B2CF9AE}" pid="6" name="UNDPFocusAreas">
    <vt:lpwstr/>
  </property>
  <property fmtid="{D5CDD505-2E9C-101B-9397-08002B2CF9AE}" pid="7" name="UN Languages">
    <vt:lpwstr>1;#English|7f98b732-4b5b-4b70-ba90-a0eff09b5d2d</vt:lpwstr>
  </property>
  <property fmtid="{D5CDD505-2E9C-101B-9397-08002B2CF9AE}" pid="8" name="Operating Unit0">
    <vt:lpwstr>1137;#BRA|e2c97dad-db42-430a-a7f4-43d64b0b5200</vt:lpwstr>
  </property>
  <property fmtid="{D5CDD505-2E9C-101B-9397-08002B2CF9AE}" pid="9" name="Atlas Document Status">
    <vt:lpwstr>763;#Draft|121d40a5-e62e-4d42-82e4-d6d12003de0a</vt:lpwstr>
  </property>
  <property fmtid="{D5CDD505-2E9C-101B-9397-08002B2CF9AE}" pid="10" name="_dlc_DocIdItemGuid">
    <vt:lpwstr>6616cf59-e2b7-4d2d-9beb-601ce0f4a78e</vt:lpwstr>
  </property>
  <property fmtid="{D5CDD505-2E9C-101B-9397-08002B2CF9AE}" pid="11" name="UNDPDocumentCategory">
    <vt:lpwstr/>
  </property>
  <property fmtid="{D5CDD505-2E9C-101B-9397-08002B2CF9AE}" pid="12" name="UNDPCountry">
    <vt:lpwstr/>
  </property>
  <property fmtid="{D5CDD505-2E9C-101B-9397-08002B2CF9AE}" pid="13" name="UnitTaxHTField0">
    <vt:lpwstr/>
  </property>
  <property fmtid="{D5CDD505-2E9C-101B-9397-08002B2CF9AE}" pid="14" name="UndpUnitMM">
    <vt:lpwstr/>
  </property>
  <property fmtid="{D5CDD505-2E9C-101B-9397-08002B2CF9AE}" pid="15" name="eRegFilingCodeMM">
    <vt:lpwstr/>
  </property>
  <property fmtid="{D5CDD505-2E9C-101B-9397-08002B2CF9AE}" pid="16" name="UndpDocTypeMM">
    <vt:lpwstr/>
  </property>
  <property fmtid="{D5CDD505-2E9C-101B-9397-08002B2CF9AE}" pid="17" name="DocumentSetDescription">
    <vt:lpwstr/>
  </property>
  <property fmtid="{D5CDD505-2E9C-101B-9397-08002B2CF9AE}" pid="18" name="URL">
    <vt:lpwstr/>
  </property>
</Properties>
</file>